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HEBERT.OCRC\OneDrive - Ottawa County Road Commission\Robotics\Technical Info\"/>
    </mc:Choice>
  </mc:AlternateContent>
  <xr:revisionPtr revIDLastSave="77" documentId="EE0706328828483802D34233333ACA8BDDF703CF" xr6:coauthVersionLast="25" xr6:coauthVersionMax="25" xr10:uidLastSave="{98091752-C8E0-4012-9174-AFDB99A878E7}"/>
  <bookViews>
    <workbookView xWindow="11100" yWindow="2745" windowWidth="23258" windowHeight="13178" tabRatio="908" xr2:uid="{00000000-000D-0000-FFFF-FFFF00000000}"/>
  </bookViews>
  <sheets>
    <sheet name="Motor Summary" sheetId="1" r:id="rId1"/>
    <sheet name="CIM (801-001)" sheetId="26" r:id="rId2"/>
    <sheet name="RS775-18" sheetId="4" r:id="rId3"/>
    <sheet name="RS550-12" sheetId="5" r:id="rId4"/>
    <sheet name="MiniCIM" sheetId="25" r:id="rId5"/>
    <sheet name="Bag Motor" sheetId="24" r:id="rId6"/>
    <sheet name="am-0912" sheetId="18" r:id="rId7"/>
    <sheet name="RS540-12" sheetId="28" r:id="rId8"/>
    <sheet name="RS545-12" sheetId="27" r:id="rId9"/>
    <sheet name="RS395-12" sheetId="7" r:id="rId10"/>
    <sheet name="RS390-12" sheetId="29" r:id="rId11"/>
    <sheet name="Snowblower" sheetId="31" r:id="rId12"/>
    <sheet name="Kayang" sheetId="16" r:id="rId13"/>
    <sheet name="Denso" sheetId="8" r:id="rId14"/>
    <sheet name="NIppon-Denso" sheetId="17" r:id="rId15"/>
    <sheet name="Denso-0160" sheetId="22" r:id="rId16"/>
    <sheet name="VEX 393" sheetId="30" r:id="rId17"/>
    <sheet name="Van Door (Tiagene)" sheetId="32" r:id="rId18"/>
    <sheet name="Seat Motor" sheetId="33" r:id="rId19"/>
    <sheet name="AM-2161" sheetId="34" r:id="rId20"/>
    <sheet name="AM-2194" sheetId="35" r:id="rId21"/>
  </sheets>
  <externalReferences>
    <externalReference r:id="rId22"/>
  </externalReferences>
  <definedNames>
    <definedName name="_xlnm.Print_Area" localSheetId="6">'am-0912'!$A$1:$G$25</definedName>
    <definedName name="_xlnm.Print_Area" localSheetId="5">'Bag Motor'!$A$1:$G$25</definedName>
    <definedName name="_xlnm.Print_Area" localSheetId="1">'CIM (801-001)'!$A$1:$G$25</definedName>
    <definedName name="_xlnm.Print_Area" localSheetId="13">Denso!$A$1:$G$27</definedName>
    <definedName name="_xlnm.Print_Area" localSheetId="15">'Denso-0160'!$A$1:$G$27</definedName>
    <definedName name="_xlnm.Print_Area" localSheetId="12">Kayang!$A$1:$G$27</definedName>
    <definedName name="_xlnm.Print_Area" localSheetId="4">MiniCIM!$A$1:$G$27</definedName>
    <definedName name="_xlnm.Print_Area" localSheetId="0">'Motor Summary'!$A$1:$J$27</definedName>
    <definedName name="_xlnm.Print_Area" localSheetId="14">'NIppon-Denso'!$A$1:$G$27</definedName>
    <definedName name="_xlnm.Print_Area" localSheetId="10">'RS390-12'!$A$1:$G$27</definedName>
    <definedName name="_xlnm.Print_Area" localSheetId="9">'RS395-12'!$A$1:$G$27</definedName>
    <definedName name="_xlnm.Print_Area" localSheetId="7">'RS540-12'!$A$1:$G$27</definedName>
    <definedName name="_xlnm.Print_Area" localSheetId="8">'RS545-12'!$A$1:$G$27</definedName>
    <definedName name="_xlnm.Print_Area" localSheetId="3">'RS550-12'!$A$1:$G$25</definedName>
    <definedName name="_xlnm.Print_Area" localSheetId="11">Snowblower!$A$1:$G$25</definedName>
    <definedName name="_xlnm.Print_Area" localSheetId="16">'VEX 393'!$A$1:$G$26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3" i="1" l="1"/>
  <c r="Y12" i="1"/>
  <c r="Y5" i="1"/>
  <c r="Y4" i="1"/>
  <c r="Y3" i="1"/>
  <c r="Y2" i="1"/>
  <c r="W2" i="1"/>
  <c r="W3" i="1"/>
  <c r="W4" i="1"/>
  <c r="W5" i="1"/>
  <c r="X3" i="1"/>
  <c r="F3" i="1"/>
  <c r="N3" i="1"/>
  <c r="Q3" i="1"/>
  <c r="S3" i="1"/>
  <c r="U3" i="1"/>
  <c r="V3" i="1"/>
  <c r="X5" i="1"/>
  <c r="F5" i="1"/>
  <c r="N5" i="1"/>
  <c r="Q5" i="1"/>
  <c r="S5" i="1"/>
  <c r="U5" i="1"/>
  <c r="V5" i="1"/>
  <c r="W13" i="1"/>
  <c r="X13" i="1"/>
  <c r="F13" i="1"/>
  <c r="N13" i="1"/>
  <c r="Q13" i="1"/>
  <c r="S13" i="1"/>
  <c r="U13" i="1"/>
  <c r="V13" i="1"/>
  <c r="W12" i="1"/>
  <c r="X12" i="1"/>
  <c r="F12" i="1"/>
  <c r="N12" i="1"/>
  <c r="Q12" i="1"/>
  <c r="S12" i="1"/>
  <c r="U12" i="1"/>
  <c r="V12" i="1"/>
  <c r="X4" i="1"/>
  <c r="X2" i="1"/>
  <c r="U4" i="1"/>
  <c r="F4" i="1"/>
  <c r="N4" i="1"/>
  <c r="Q4" i="1"/>
  <c r="S4" i="1"/>
  <c r="V4" i="1"/>
  <c r="U2" i="1"/>
  <c r="AA2" i="1"/>
  <c r="F2" i="1"/>
  <c r="N2" i="1"/>
  <c r="Q2" i="1"/>
  <c r="S2" i="1"/>
  <c r="V2" i="1"/>
  <c r="F23" i="1"/>
  <c r="F6" i="1"/>
  <c r="F7" i="1"/>
  <c r="F8" i="1"/>
  <c r="F9" i="1"/>
  <c r="F10" i="1"/>
  <c r="F11" i="1"/>
  <c r="F14" i="1"/>
  <c r="F15" i="1"/>
  <c r="F16" i="1"/>
  <c r="F17" i="1"/>
  <c r="F18" i="1"/>
  <c r="F19" i="1"/>
  <c r="F20" i="1"/>
  <c r="F21" i="1"/>
  <c r="F22" i="1"/>
  <c r="J7" i="17"/>
  <c r="A17" i="17"/>
  <c r="A3" i="17"/>
  <c r="A4" i="17"/>
  <c r="A5" i="17"/>
  <c r="A6" i="17"/>
  <c r="A7" i="17"/>
  <c r="H7" i="17"/>
  <c r="K7" i="17"/>
  <c r="L7" i="17"/>
  <c r="B23" i="35"/>
  <c r="D17" i="35"/>
  <c r="A17" i="35"/>
  <c r="C2" i="35"/>
  <c r="B2" i="35"/>
  <c r="B17" i="35"/>
  <c r="E17" i="35"/>
  <c r="G17" i="35"/>
  <c r="F17" i="35"/>
  <c r="C17" i="35"/>
  <c r="D2" i="35"/>
  <c r="A3" i="35"/>
  <c r="A4" i="35"/>
  <c r="A5" i="35"/>
  <c r="A6" i="35"/>
  <c r="A7" i="35"/>
  <c r="A8" i="35"/>
  <c r="A9" i="35"/>
  <c r="A10" i="35"/>
  <c r="A11" i="35"/>
  <c r="A12" i="35"/>
  <c r="A13" i="35"/>
  <c r="A14" i="35"/>
  <c r="A15" i="35"/>
  <c r="A16" i="35"/>
  <c r="D16" i="35"/>
  <c r="B16" i="35"/>
  <c r="E16" i="35"/>
  <c r="G16" i="35"/>
  <c r="F16" i="35"/>
  <c r="C16" i="35"/>
  <c r="D15" i="35"/>
  <c r="B15" i="35"/>
  <c r="E15" i="35"/>
  <c r="G15" i="35"/>
  <c r="F15" i="35"/>
  <c r="C15" i="35"/>
  <c r="D14" i="35"/>
  <c r="B14" i="35"/>
  <c r="E14" i="35"/>
  <c r="G14" i="35"/>
  <c r="F14" i="35"/>
  <c r="C14" i="35"/>
  <c r="D13" i="35"/>
  <c r="B13" i="35"/>
  <c r="E13" i="35"/>
  <c r="G13" i="35"/>
  <c r="F13" i="35"/>
  <c r="C13" i="35"/>
  <c r="D12" i="35"/>
  <c r="B12" i="35"/>
  <c r="E12" i="35"/>
  <c r="G12" i="35"/>
  <c r="F12" i="35"/>
  <c r="C12" i="35"/>
  <c r="D11" i="35"/>
  <c r="B11" i="35"/>
  <c r="E11" i="35"/>
  <c r="G11" i="35"/>
  <c r="F11" i="35"/>
  <c r="C11" i="35"/>
  <c r="D10" i="35"/>
  <c r="B10" i="35"/>
  <c r="E10" i="35"/>
  <c r="G10" i="35"/>
  <c r="F10" i="35"/>
  <c r="C10" i="35"/>
  <c r="D9" i="35"/>
  <c r="B9" i="35"/>
  <c r="E9" i="35"/>
  <c r="G9" i="35"/>
  <c r="F9" i="35"/>
  <c r="C9" i="35"/>
  <c r="D8" i="35"/>
  <c r="B8" i="35"/>
  <c r="E8" i="35"/>
  <c r="G8" i="35"/>
  <c r="F8" i="35"/>
  <c r="C8" i="35"/>
  <c r="D7" i="35"/>
  <c r="B7" i="35"/>
  <c r="E7" i="35"/>
  <c r="G7" i="35"/>
  <c r="F7" i="35"/>
  <c r="C7" i="35"/>
  <c r="D6" i="35"/>
  <c r="B6" i="35"/>
  <c r="E6" i="35"/>
  <c r="G6" i="35"/>
  <c r="F6" i="35"/>
  <c r="C6" i="35"/>
  <c r="D5" i="35"/>
  <c r="B5" i="35"/>
  <c r="E5" i="35"/>
  <c r="G5" i="35"/>
  <c r="F5" i="35"/>
  <c r="C5" i="35"/>
  <c r="D4" i="35"/>
  <c r="B4" i="35"/>
  <c r="E4" i="35"/>
  <c r="G4" i="35"/>
  <c r="F4" i="35"/>
  <c r="C4" i="35"/>
  <c r="D3" i="35"/>
  <c r="B3" i="35"/>
  <c r="E3" i="35"/>
  <c r="G3" i="35"/>
  <c r="F3" i="35"/>
  <c r="C3" i="35"/>
  <c r="E2" i="35"/>
  <c r="G2" i="35"/>
  <c r="F2" i="35"/>
  <c r="B23" i="34"/>
  <c r="D17" i="34"/>
  <c r="A17" i="34"/>
  <c r="C2" i="34"/>
  <c r="B2" i="34"/>
  <c r="B17" i="34"/>
  <c r="E17" i="34"/>
  <c r="G17" i="34"/>
  <c r="F17" i="34"/>
  <c r="C17" i="34"/>
  <c r="D2" i="34"/>
  <c r="A3" i="34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D16" i="34"/>
  <c r="B16" i="34"/>
  <c r="E16" i="34"/>
  <c r="G16" i="34"/>
  <c r="F16" i="34"/>
  <c r="C16" i="34"/>
  <c r="D15" i="34"/>
  <c r="B15" i="34"/>
  <c r="E15" i="34"/>
  <c r="G15" i="34"/>
  <c r="F15" i="34"/>
  <c r="C15" i="34"/>
  <c r="D14" i="34"/>
  <c r="B14" i="34"/>
  <c r="E14" i="34"/>
  <c r="G14" i="34"/>
  <c r="F14" i="34"/>
  <c r="C14" i="34"/>
  <c r="D13" i="34"/>
  <c r="B13" i="34"/>
  <c r="E13" i="34"/>
  <c r="G13" i="34"/>
  <c r="F13" i="34"/>
  <c r="C13" i="34"/>
  <c r="D12" i="34"/>
  <c r="B12" i="34"/>
  <c r="E12" i="34"/>
  <c r="G12" i="34"/>
  <c r="F12" i="34"/>
  <c r="C12" i="34"/>
  <c r="D11" i="34"/>
  <c r="B11" i="34"/>
  <c r="E11" i="34"/>
  <c r="G11" i="34"/>
  <c r="F11" i="34"/>
  <c r="C11" i="34"/>
  <c r="D10" i="34"/>
  <c r="B10" i="34"/>
  <c r="E10" i="34"/>
  <c r="G10" i="34"/>
  <c r="F10" i="34"/>
  <c r="C10" i="34"/>
  <c r="D9" i="34"/>
  <c r="B9" i="34"/>
  <c r="E9" i="34"/>
  <c r="G9" i="34"/>
  <c r="F9" i="34"/>
  <c r="C9" i="34"/>
  <c r="D8" i="34"/>
  <c r="B8" i="34"/>
  <c r="E8" i="34"/>
  <c r="G8" i="34"/>
  <c r="F8" i="34"/>
  <c r="C8" i="34"/>
  <c r="D7" i="34"/>
  <c r="B7" i="34"/>
  <c r="E7" i="34"/>
  <c r="G7" i="34"/>
  <c r="F7" i="34"/>
  <c r="C7" i="34"/>
  <c r="D6" i="34"/>
  <c r="B6" i="34"/>
  <c r="E6" i="34"/>
  <c r="G6" i="34"/>
  <c r="F6" i="34"/>
  <c r="C6" i="34"/>
  <c r="D5" i="34"/>
  <c r="B5" i="34"/>
  <c r="E5" i="34"/>
  <c r="G5" i="34"/>
  <c r="F5" i="34"/>
  <c r="C5" i="34"/>
  <c r="D4" i="34"/>
  <c r="B4" i="34"/>
  <c r="E4" i="34"/>
  <c r="G4" i="34"/>
  <c r="F4" i="34"/>
  <c r="C4" i="34"/>
  <c r="D3" i="34"/>
  <c r="B3" i="34"/>
  <c r="E3" i="34"/>
  <c r="G3" i="34"/>
  <c r="F3" i="34"/>
  <c r="C3" i="34"/>
  <c r="E2" i="34"/>
  <c r="G2" i="34"/>
  <c r="F2" i="34"/>
  <c r="D17" i="33"/>
  <c r="A17" i="33"/>
  <c r="C2" i="33"/>
  <c r="B2" i="33"/>
  <c r="B17" i="33"/>
  <c r="E17" i="33"/>
  <c r="G17" i="33"/>
  <c r="F17" i="33"/>
  <c r="C17" i="33"/>
  <c r="D2" i="33"/>
  <c r="A3" i="33"/>
  <c r="A4" i="33"/>
  <c r="A5" i="33"/>
  <c r="A6" i="33"/>
  <c r="A7" i="33"/>
  <c r="A8" i="33"/>
  <c r="A9" i="33"/>
  <c r="A10" i="33"/>
  <c r="A11" i="33"/>
  <c r="A12" i="33"/>
  <c r="A13" i="33"/>
  <c r="A14" i="33"/>
  <c r="A15" i="33"/>
  <c r="A16" i="33"/>
  <c r="D16" i="33"/>
  <c r="B16" i="33"/>
  <c r="E16" i="33"/>
  <c r="G16" i="33"/>
  <c r="F16" i="33"/>
  <c r="C16" i="33"/>
  <c r="D15" i="33"/>
  <c r="B15" i="33"/>
  <c r="E15" i="33"/>
  <c r="G15" i="33"/>
  <c r="F15" i="33"/>
  <c r="C15" i="33"/>
  <c r="D14" i="33"/>
  <c r="B14" i="33"/>
  <c r="E14" i="33"/>
  <c r="G14" i="33"/>
  <c r="F14" i="33"/>
  <c r="C14" i="33"/>
  <c r="D13" i="33"/>
  <c r="B13" i="33"/>
  <c r="E13" i="33"/>
  <c r="G13" i="33"/>
  <c r="F13" i="33"/>
  <c r="C13" i="33"/>
  <c r="D12" i="33"/>
  <c r="B12" i="33"/>
  <c r="E12" i="33"/>
  <c r="G12" i="33"/>
  <c r="F12" i="33"/>
  <c r="C12" i="33"/>
  <c r="D11" i="33"/>
  <c r="B11" i="33"/>
  <c r="E11" i="33"/>
  <c r="G11" i="33"/>
  <c r="F11" i="33"/>
  <c r="C11" i="33"/>
  <c r="D10" i="33"/>
  <c r="B10" i="33"/>
  <c r="E10" i="33"/>
  <c r="G10" i="33"/>
  <c r="F10" i="33"/>
  <c r="C10" i="33"/>
  <c r="D9" i="33"/>
  <c r="B9" i="33"/>
  <c r="E9" i="33"/>
  <c r="G9" i="33"/>
  <c r="F9" i="33"/>
  <c r="C9" i="33"/>
  <c r="D8" i="33"/>
  <c r="B8" i="33"/>
  <c r="E8" i="33"/>
  <c r="G8" i="33"/>
  <c r="F8" i="33"/>
  <c r="C8" i="33"/>
  <c r="D7" i="33"/>
  <c r="B7" i="33"/>
  <c r="E7" i="33"/>
  <c r="G7" i="33"/>
  <c r="F7" i="33"/>
  <c r="C7" i="33"/>
  <c r="D6" i="33"/>
  <c r="B6" i="33"/>
  <c r="E6" i="33"/>
  <c r="G6" i="33"/>
  <c r="F6" i="33"/>
  <c r="C6" i="33"/>
  <c r="D5" i="33"/>
  <c r="B5" i="33"/>
  <c r="E5" i="33"/>
  <c r="G5" i="33"/>
  <c r="F5" i="33"/>
  <c r="C5" i="33"/>
  <c r="D4" i="33"/>
  <c r="B4" i="33"/>
  <c r="E4" i="33"/>
  <c r="G4" i="33"/>
  <c r="F4" i="33"/>
  <c r="C4" i="33"/>
  <c r="D3" i="33"/>
  <c r="B3" i="33"/>
  <c r="E3" i="33"/>
  <c r="G3" i="33"/>
  <c r="F3" i="33"/>
  <c r="C3" i="33"/>
  <c r="E2" i="33"/>
  <c r="G2" i="33"/>
  <c r="F2" i="33"/>
  <c r="D17" i="32"/>
  <c r="A17" i="32"/>
  <c r="C2" i="32"/>
  <c r="B2" i="32"/>
  <c r="B17" i="32"/>
  <c r="E17" i="32"/>
  <c r="G17" i="32"/>
  <c r="F17" i="32"/>
  <c r="C17" i="32"/>
  <c r="D2" i="32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D16" i="32"/>
  <c r="B16" i="32"/>
  <c r="E16" i="32"/>
  <c r="G16" i="32"/>
  <c r="F16" i="32"/>
  <c r="C16" i="32"/>
  <c r="D15" i="32"/>
  <c r="B15" i="32"/>
  <c r="E15" i="32"/>
  <c r="G15" i="32"/>
  <c r="F15" i="32"/>
  <c r="C15" i="32"/>
  <c r="D14" i="32"/>
  <c r="B14" i="32"/>
  <c r="E14" i="32"/>
  <c r="G14" i="32"/>
  <c r="F14" i="32"/>
  <c r="C14" i="32"/>
  <c r="D13" i="32"/>
  <c r="B13" i="32"/>
  <c r="E13" i="32"/>
  <c r="G13" i="32"/>
  <c r="F13" i="32"/>
  <c r="C13" i="32"/>
  <c r="D12" i="32"/>
  <c r="B12" i="32"/>
  <c r="E12" i="32"/>
  <c r="G12" i="32"/>
  <c r="F12" i="32"/>
  <c r="C12" i="32"/>
  <c r="D11" i="32"/>
  <c r="B11" i="32"/>
  <c r="E11" i="32"/>
  <c r="G11" i="32"/>
  <c r="F11" i="32"/>
  <c r="C11" i="32"/>
  <c r="D10" i="32"/>
  <c r="B10" i="32"/>
  <c r="E10" i="32"/>
  <c r="G10" i="32"/>
  <c r="F10" i="32"/>
  <c r="C10" i="32"/>
  <c r="D9" i="32"/>
  <c r="B9" i="32"/>
  <c r="E9" i="32"/>
  <c r="G9" i="32"/>
  <c r="F9" i="32"/>
  <c r="C9" i="32"/>
  <c r="D8" i="32"/>
  <c r="B8" i="32"/>
  <c r="E8" i="32"/>
  <c r="G8" i="32"/>
  <c r="F8" i="32"/>
  <c r="C8" i="32"/>
  <c r="D7" i="32"/>
  <c r="B7" i="32"/>
  <c r="E7" i="32"/>
  <c r="G7" i="32"/>
  <c r="F7" i="32"/>
  <c r="C7" i="32"/>
  <c r="D6" i="32"/>
  <c r="B6" i="32"/>
  <c r="E6" i="32"/>
  <c r="G6" i="32"/>
  <c r="F6" i="32"/>
  <c r="C6" i="32"/>
  <c r="D5" i="32"/>
  <c r="B5" i="32"/>
  <c r="E5" i="32"/>
  <c r="G5" i="32"/>
  <c r="F5" i="32"/>
  <c r="C5" i="32"/>
  <c r="D4" i="32"/>
  <c r="B4" i="32"/>
  <c r="E4" i="32"/>
  <c r="G4" i="32"/>
  <c r="F4" i="32"/>
  <c r="C4" i="32"/>
  <c r="D3" i="32"/>
  <c r="B3" i="32"/>
  <c r="E3" i="32"/>
  <c r="G3" i="32"/>
  <c r="F3" i="32"/>
  <c r="C3" i="32"/>
  <c r="E2" i="32"/>
  <c r="G2" i="32"/>
  <c r="F2" i="32"/>
  <c r="D17" i="31"/>
  <c r="A17" i="31"/>
  <c r="C2" i="31"/>
  <c r="B2" i="31"/>
  <c r="B17" i="31"/>
  <c r="E17" i="31"/>
  <c r="G17" i="31"/>
  <c r="F17" i="31"/>
  <c r="C17" i="31"/>
  <c r="D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D16" i="31"/>
  <c r="B16" i="31"/>
  <c r="E16" i="31"/>
  <c r="G16" i="31"/>
  <c r="F16" i="31"/>
  <c r="C16" i="31"/>
  <c r="D15" i="31"/>
  <c r="B15" i="31"/>
  <c r="E15" i="31"/>
  <c r="G15" i="31"/>
  <c r="F15" i="31"/>
  <c r="C15" i="31"/>
  <c r="D14" i="31"/>
  <c r="B14" i="31"/>
  <c r="E14" i="31"/>
  <c r="G14" i="31"/>
  <c r="F14" i="31"/>
  <c r="C14" i="31"/>
  <c r="D13" i="31"/>
  <c r="B13" i="31"/>
  <c r="E13" i="31"/>
  <c r="G13" i="31"/>
  <c r="F13" i="31"/>
  <c r="C13" i="31"/>
  <c r="D12" i="31"/>
  <c r="B12" i="31"/>
  <c r="E12" i="31"/>
  <c r="G12" i="31"/>
  <c r="F12" i="31"/>
  <c r="C12" i="31"/>
  <c r="D11" i="31"/>
  <c r="B11" i="31"/>
  <c r="E11" i="31"/>
  <c r="G11" i="31"/>
  <c r="F11" i="31"/>
  <c r="C11" i="31"/>
  <c r="D10" i="31"/>
  <c r="B10" i="31"/>
  <c r="E10" i="31"/>
  <c r="G10" i="31"/>
  <c r="F10" i="31"/>
  <c r="C10" i="31"/>
  <c r="D9" i="31"/>
  <c r="B9" i="31"/>
  <c r="E9" i="31"/>
  <c r="G9" i="31"/>
  <c r="F9" i="31"/>
  <c r="C9" i="31"/>
  <c r="D8" i="31"/>
  <c r="B8" i="31"/>
  <c r="E8" i="31"/>
  <c r="G8" i="31"/>
  <c r="F8" i="31"/>
  <c r="C8" i="31"/>
  <c r="D7" i="31"/>
  <c r="B7" i="31"/>
  <c r="E7" i="31"/>
  <c r="G7" i="31"/>
  <c r="F7" i="31"/>
  <c r="C7" i="31"/>
  <c r="D6" i="31"/>
  <c r="B6" i="31"/>
  <c r="E6" i="31"/>
  <c r="G6" i="31"/>
  <c r="F6" i="31"/>
  <c r="C6" i="31"/>
  <c r="D5" i="31"/>
  <c r="B5" i="31"/>
  <c r="E5" i="31"/>
  <c r="G5" i="31"/>
  <c r="F5" i="31"/>
  <c r="C5" i="31"/>
  <c r="D4" i="31"/>
  <c r="B4" i="31"/>
  <c r="E4" i="31"/>
  <c r="G4" i="31"/>
  <c r="F4" i="31"/>
  <c r="C4" i="31"/>
  <c r="D3" i="31"/>
  <c r="B3" i="31"/>
  <c r="E3" i="31"/>
  <c r="G3" i="31"/>
  <c r="F3" i="31"/>
  <c r="C3" i="31"/>
  <c r="E2" i="31"/>
  <c r="G2" i="31"/>
  <c r="F2" i="31"/>
  <c r="D17" i="8"/>
  <c r="A17" i="8"/>
  <c r="C2" i="8"/>
  <c r="B2" i="8"/>
  <c r="B17" i="8"/>
  <c r="E17" i="8"/>
  <c r="G17" i="8"/>
  <c r="F17" i="8"/>
  <c r="C17" i="8"/>
  <c r="D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D16" i="8"/>
  <c r="B16" i="8"/>
  <c r="E16" i="8"/>
  <c r="G16" i="8"/>
  <c r="F16" i="8"/>
  <c r="C16" i="8"/>
  <c r="D15" i="8"/>
  <c r="B15" i="8"/>
  <c r="E15" i="8"/>
  <c r="G15" i="8"/>
  <c r="F15" i="8"/>
  <c r="C15" i="8"/>
  <c r="D14" i="8"/>
  <c r="B14" i="8"/>
  <c r="E14" i="8"/>
  <c r="G14" i="8"/>
  <c r="F14" i="8"/>
  <c r="C14" i="8"/>
  <c r="D13" i="8"/>
  <c r="B13" i="8"/>
  <c r="E13" i="8"/>
  <c r="G13" i="8"/>
  <c r="F13" i="8"/>
  <c r="C13" i="8"/>
  <c r="D12" i="8"/>
  <c r="B12" i="8"/>
  <c r="E12" i="8"/>
  <c r="G12" i="8"/>
  <c r="F12" i="8"/>
  <c r="C12" i="8"/>
  <c r="D11" i="8"/>
  <c r="B11" i="8"/>
  <c r="E11" i="8"/>
  <c r="G11" i="8"/>
  <c r="F11" i="8"/>
  <c r="C11" i="8"/>
  <c r="D10" i="8"/>
  <c r="B10" i="8"/>
  <c r="E10" i="8"/>
  <c r="G10" i="8"/>
  <c r="F10" i="8"/>
  <c r="C10" i="8"/>
  <c r="D9" i="8"/>
  <c r="B9" i="8"/>
  <c r="E9" i="8"/>
  <c r="G9" i="8"/>
  <c r="F9" i="8"/>
  <c r="C9" i="8"/>
  <c r="D8" i="8"/>
  <c r="B8" i="8"/>
  <c r="E8" i="8"/>
  <c r="G8" i="8"/>
  <c r="F8" i="8"/>
  <c r="C8" i="8"/>
  <c r="D7" i="8"/>
  <c r="B7" i="8"/>
  <c r="E7" i="8"/>
  <c r="G7" i="8"/>
  <c r="F7" i="8"/>
  <c r="C7" i="8"/>
  <c r="D6" i="8"/>
  <c r="B6" i="8"/>
  <c r="E6" i="8"/>
  <c r="G6" i="8"/>
  <c r="F6" i="8"/>
  <c r="C6" i="8"/>
  <c r="D5" i="8"/>
  <c r="B5" i="8"/>
  <c r="E5" i="8"/>
  <c r="G5" i="8"/>
  <c r="F5" i="8"/>
  <c r="C5" i="8"/>
  <c r="D4" i="8"/>
  <c r="B4" i="8"/>
  <c r="E4" i="8"/>
  <c r="G4" i="8"/>
  <c r="F4" i="8"/>
  <c r="C4" i="8"/>
  <c r="D3" i="8"/>
  <c r="B3" i="8"/>
  <c r="E3" i="8"/>
  <c r="G3" i="8"/>
  <c r="F3" i="8"/>
  <c r="C3" i="8"/>
  <c r="E2" i="8"/>
  <c r="G2" i="8"/>
  <c r="F2" i="8"/>
  <c r="D17" i="29"/>
  <c r="A17" i="29"/>
  <c r="C2" i="29"/>
  <c r="B2" i="29"/>
  <c r="B17" i="29"/>
  <c r="E17" i="29"/>
  <c r="G17" i="29"/>
  <c r="F17" i="29"/>
  <c r="C17" i="29"/>
  <c r="D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D16" i="29"/>
  <c r="B16" i="29"/>
  <c r="E16" i="29"/>
  <c r="G16" i="29"/>
  <c r="F16" i="29"/>
  <c r="C16" i="29"/>
  <c r="D15" i="29"/>
  <c r="B15" i="29"/>
  <c r="E15" i="29"/>
  <c r="G15" i="29"/>
  <c r="F15" i="29"/>
  <c r="C15" i="29"/>
  <c r="D14" i="29"/>
  <c r="B14" i="29"/>
  <c r="E14" i="29"/>
  <c r="G14" i="29"/>
  <c r="F14" i="29"/>
  <c r="C14" i="29"/>
  <c r="D13" i="29"/>
  <c r="B13" i="29"/>
  <c r="E13" i="29"/>
  <c r="G13" i="29"/>
  <c r="F13" i="29"/>
  <c r="C13" i="29"/>
  <c r="D12" i="29"/>
  <c r="B12" i="29"/>
  <c r="E12" i="29"/>
  <c r="G12" i="29"/>
  <c r="F12" i="29"/>
  <c r="C12" i="29"/>
  <c r="D11" i="29"/>
  <c r="B11" i="29"/>
  <c r="E11" i="29"/>
  <c r="G11" i="29"/>
  <c r="F11" i="29"/>
  <c r="C11" i="29"/>
  <c r="D10" i="29"/>
  <c r="B10" i="29"/>
  <c r="E10" i="29"/>
  <c r="G10" i="29"/>
  <c r="F10" i="29"/>
  <c r="C10" i="29"/>
  <c r="D9" i="29"/>
  <c r="B9" i="29"/>
  <c r="E9" i="29"/>
  <c r="G9" i="29"/>
  <c r="F9" i="29"/>
  <c r="C9" i="29"/>
  <c r="D8" i="29"/>
  <c r="B8" i="29"/>
  <c r="E8" i="29"/>
  <c r="G8" i="29"/>
  <c r="F8" i="29"/>
  <c r="C8" i="29"/>
  <c r="D7" i="29"/>
  <c r="B7" i="29"/>
  <c r="E7" i="29"/>
  <c r="G7" i="29"/>
  <c r="F7" i="29"/>
  <c r="C7" i="29"/>
  <c r="D6" i="29"/>
  <c r="B6" i="29"/>
  <c r="E6" i="29"/>
  <c r="G6" i="29"/>
  <c r="F6" i="29"/>
  <c r="C6" i="29"/>
  <c r="D5" i="29"/>
  <c r="B5" i="29"/>
  <c r="E5" i="29"/>
  <c r="G5" i="29"/>
  <c r="F5" i="29"/>
  <c r="C5" i="29"/>
  <c r="D4" i="29"/>
  <c r="B4" i="29"/>
  <c r="E4" i="29"/>
  <c r="G4" i="29"/>
  <c r="F4" i="29"/>
  <c r="C4" i="29"/>
  <c r="D3" i="29"/>
  <c r="B3" i="29"/>
  <c r="E3" i="29"/>
  <c r="G3" i="29"/>
  <c r="F3" i="29"/>
  <c r="C3" i="29"/>
  <c r="E2" i="29"/>
  <c r="G2" i="29"/>
  <c r="F2" i="29"/>
  <c r="D17" i="28"/>
  <c r="A17" i="28"/>
  <c r="C2" i="28"/>
  <c r="B2" i="28"/>
  <c r="B17" i="28"/>
  <c r="E17" i="28"/>
  <c r="G17" i="28"/>
  <c r="F17" i="28"/>
  <c r="C17" i="28"/>
  <c r="D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D16" i="28"/>
  <c r="B16" i="28"/>
  <c r="E16" i="28"/>
  <c r="G16" i="28"/>
  <c r="F16" i="28"/>
  <c r="C16" i="28"/>
  <c r="D15" i="28"/>
  <c r="B15" i="28"/>
  <c r="E15" i="28"/>
  <c r="G15" i="28"/>
  <c r="F15" i="28"/>
  <c r="C15" i="28"/>
  <c r="D14" i="28"/>
  <c r="B14" i="28"/>
  <c r="E14" i="28"/>
  <c r="G14" i="28"/>
  <c r="F14" i="28"/>
  <c r="C14" i="28"/>
  <c r="D13" i="28"/>
  <c r="B13" i="28"/>
  <c r="E13" i="28"/>
  <c r="G13" i="28"/>
  <c r="F13" i="28"/>
  <c r="C13" i="28"/>
  <c r="D12" i="28"/>
  <c r="B12" i="28"/>
  <c r="E12" i="28"/>
  <c r="G12" i="28"/>
  <c r="F12" i="28"/>
  <c r="C12" i="28"/>
  <c r="D11" i="28"/>
  <c r="B11" i="28"/>
  <c r="E11" i="28"/>
  <c r="G11" i="28"/>
  <c r="F11" i="28"/>
  <c r="C11" i="28"/>
  <c r="D10" i="28"/>
  <c r="B10" i="28"/>
  <c r="E10" i="28"/>
  <c r="G10" i="28"/>
  <c r="F10" i="28"/>
  <c r="C10" i="28"/>
  <c r="D9" i="28"/>
  <c r="B9" i="28"/>
  <c r="E9" i="28"/>
  <c r="G9" i="28"/>
  <c r="F9" i="28"/>
  <c r="C9" i="28"/>
  <c r="D8" i="28"/>
  <c r="B8" i="28"/>
  <c r="E8" i="28"/>
  <c r="G8" i="28"/>
  <c r="F8" i="28"/>
  <c r="C8" i="28"/>
  <c r="D7" i="28"/>
  <c r="B7" i="28"/>
  <c r="E7" i="28"/>
  <c r="G7" i="28"/>
  <c r="F7" i="28"/>
  <c r="C7" i="28"/>
  <c r="D6" i="28"/>
  <c r="B6" i="28"/>
  <c r="E6" i="28"/>
  <c r="G6" i="28"/>
  <c r="F6" i="28"/>
  <c r="C6" i="28"/>
  <c r="D5" i="28"/>
  <c r="B5" i="28"/>
  <c r="E5" i="28"/>
  <c r="G5" i="28"/>
  <c r="F5" i="28"/>
  <c r="C5" i="28"/>
  <c r="D4" i="28"/>
  <c r="B4" i="28"/>
  <c r="E4" i="28"/>
  <c r="G4" i="28"/>
  <c r="F4" i="28"/>
  <c r="C4" i="28"/>
  <c r="D3" i="28"/>
  <c r="B3" i="28"/>
  <c r="E3" i="28"/>
  <c r="G3" i="28"/>
  <c r="F3" i="28"/>
  <c r="C3" i="28"/>
  <c r="E2" i="28"/>
  <c r="G2" i="28"/>
  <c r="F2" i="28"/>
  <c r="D17" i="27"/>
  <c r="A17" i="27"/>
  <c r="C2" i="27"/>
  <c r="B2" i="27"/>
  <c r="B17" i="27"/>
  <c r="E17" i="27"/>
  <c r="G17" i="27"/>
  <c r="F17" i="27"/>
  <c r="C17" i="27"/>
  <c r="D2" i="27"/>
  <c r="A3" i="27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D16" i="27"/>
  <c r="B16" i="27"/>
  <c r="E16" i="27"/>
  <c r="G16" i="27"/>
  <c r="F16" i="27"/>
  <c r="C16" i="27"/>
  <c r="D15" i="27"/>
  <c r="B15" i="27"/>
  <c r="E15" i="27"/>
  <c r="G15" i="27"/>
  <c r="F15" i="27"/>
  <c r="C15" i="27"/>
  <c r="D14" i="27"/>
  <c r="B14" i="27"/>
  <c r="E14" i="27"/>
  <c r="G14" i="27"/>
  <c r="F14" i="27"/>
  <c r="C14" i="27"/>
  <c r="D13" i="27"/>
  <c r="B13" i="27"/>
  <c r="E13" i="27"/>
  <c r="G13" i="27"/>
  <c r="F13" i="27"/>
  <c r="C13" i="27"/>
  <c r="D12" i="27"/>
  <c r="B12" i="27"/>
  <c r="E12" i="27"/>
  <c r="G12" i="27"/>
  <c r="F12" i="27"/>
  <c r="C12" i="27"/>
  <c r="D11" i="27"/>
  <c r="B11" i="27"/>
  <c r="E11" i="27"/>
  <c r="G11" i="27"/>
  <c r="F11" i="27"/>
  <c r="C11" i="27"/>
  <c r="D10" i="27"/>
  <c r="B10" i="27"/>
  <c r="E10" i="27"/>
  <c r="G10" i="27"/>
  <c r="F10" i="27"/>
  <c r="C10" i="27"/>
  <c r="D9" i="27"/>
  <c r="B9" i="27"/>
  <c r="E9" i="27"/>
  <c r="G9" i="27"/>
  <c r="F9" i="27"/>
  <c r="C9" i="27"/>
  <c r="D8" i="27"/>
  <c r="B8" i="27"/>
  <c r="E8" i="27"/>
  <c r="G8" i="27"/>
  <c r="F8" i="27"/>
  <c r="C8" i="27"/>
  <c r="D7" i="27"/>
  <c r="B7" i="27"/>
  <c r="E7" i="27"/>
  <c r="G7" i="27"/>
  <c r="F7" i="27"/>
  <c r="C7" i="27"/>
  <c r="D6" i="27"/>
  <c r="B6" i="27"/>
  <c r="E6" i="27"/>
  <c r="G6" i="27"/>
  <c r="F6" i="27"/>
  <c r="C6" i="27"/>
  <c r="D5" i="27"/>
  <c r="B5" i="27"/>
  <c r="E5" i="27"/>
  <c r="G5" i="27"/>
  <c r="F5" i="27"/>
  <c r="C5" i="27"/>
  <c r="D4" i="27"/>
  <c r="B4" i="27"/>
  <c r="E4" i="27"/>
  <c r="G4" i="27"/>
  <c r="F4" i="27"/>
  <c r="C4" i="27"/>
  <c r="D3" i="27"/>
  <c r="B3" i="27"/>
  <c r="E3" i="27"/>
  <c r="G3" i="27"/>
  <c r="F3" i="27"/>
  <c r="C3" i="27"/>
  <c r="E2" i="27"/>
  <c r="G2" i="27"/>
  <c r="F2" i="27"/>
  <c r="D17" i="17"/>
  <c r="C2" i="17"/>
  <c r="B2" i="17"/>
  <c r="B17" i="17"/>
  <c r="E17" i="17"/>
  <c r="G17" i="17"/>
  <c r="F17" i="17"/>
  <c r="C17" i="17"/>
  <c r="D2" i="17"/>
  <c r="A8" i="17"/>
  <c r="A9" i="17"/>
  <c r="A10" i="17"/>
  <c r="A11" i="17"/>
  <c r="A12" i="17"/>
  <c r="A13" i="17"/>
  <c r="A14" i="17"/>
  <c r="A15" i="17"/>
  <c r="A16" i="17"/>
  <c r="D16" i="17"/>
  <c r="B16" i="17"/>
  <c r="E16" i="17"/>
  <c r="G16" i="17"/>
  <c r="F16" i="17"/>
  <c r="C16" i="17"/>
  <c r="D15" i="17"/>
  <c r="B15" i="17"/>
  <c r="E15" i="17"/>
  <c r="G15" i="17"/>
  <c r="F15" i="17"/>
  <c r="C15" i="17"/>
  <c r="D14" i="17"/>
  <c r="B14" i="17"/>
  <c r="E14" i="17"/>
  <c r="G14" i="17"/>
  <c r="F14" i="17"/>
  <c r="C14" i="17"/>
  <c r="D13" i="17"/>
  <c r="B13" i="17"/>
  <c r="E13" i="17"/>
  <c r="G13" i="17"/>
  <c r="F13" i="17"/>
  <c r="C13" i="17"/>
  <c r="D12" i="17"/>
  <c r="B12" i="17"/>
  <c r="E12" i="17"/>
  <c r="G12" i="17"/>
  <c r="F12" i="17"/>
  <c r="C12" i="17"/>
  <c r="D11" i="17"/>
  <c r="B11" i="17"/>
  <c r="E11" i="17"/>
  <c r="G11" i="17"/>
  <c r="F11" i="17"/>
  <c r="C11" i="17"/>
  <c r="D10" i="17"/>
  <c r="B10" i="17"/>
  <c r="E10" i="17"/>
  <c r="G10" i="17"/>
  <c r="F10" i="17"/>
  <c r="C10" i="17"/>
  <c r="D9" i="17"/>
  <c r="B9" i="17"/>
  <c r="E9" i="17"/>
  <c r="G9" i="17"/>
  <c r="F9" i="17"/>
  <c r="C9" i="17"/>
  <c r="D8" i="17"/>
  <c r="B8" i="17"/>
  <c r="E8" i="17"/>
  <c r="G8" i="17"/>
  <c r="F8" i="17"/>
  <c r="C8" i="17"/>
  <c r="D7" i="17"/>
  <c r="B7" i="17"/>
  <c r="E7" i="17"/>
  <c r="G7" i="17"/>
  <c r="F7" i="17"/>
  <c r="C7" i="17"/>
  <c r="D6" i="17"/>
  <c r="B6" i="17"/>
  <c r="E6" i="17"/>
  <c r="G6" i="17"/>
  <c r="F6" i="17"/>
  <c r="C6" i="17"/>
  <c r="D5" i="17"/>
  <c r="B5" i="17"/>
  <c r="E5" i="17"/>
  <c r="G5" i="17"/>
  <c r="F5" i="17"/>
  <c r="C5" i="17"/>
  <c r="D4" i="17"/>
  <c r="B4" i="17"/>
  <c r="E4" i="17"/>
  <c r="G4" i="17"/>
  <c r="F4" i="17"/>
  <c r="C4" i="17"/>
  <c r="D3" i="17"/>
  <c r="B3" i="17"/>
  <c r="E3" i="17"/>
  <c r="G3" i="17"/>
  <c r="F3" i="17"/>
  <c r="C3" i="17"/>
  <c r="E2" i="17"/>
  <c r="G2" i="17"/>
  <c r="F2" i="17"/>
  <c r="D17" i="22"/>
  <c r="A17" i="22"/>
  <c r="C2" i="22"/>
  <c r="B2" i="22"/>
  <c r="B17" i="22"/>
  <c r="E17" i="22"/>
  <c r="G17" i="22"/>
  <c r="F17" i="22"/>
  <c r="C17" i="22"/>
  <c r="D2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D16" i="22"/>
  <c r="B16" i="22"/>
  <c r="E16" i="22"/>
  <c r="G16" i="22"/>
  <c r="F16" i="22"/>
  <c r="C16" i="22"/>
  <c r="D15" i="22"/>
  <c r="B15" i="22"/>
  <c r="E15" i="22"/>
  <c r="G15" i="22"/>
  <c r="F15" i="22"/>
  <c r="C15" i="22"/>
  <c r="D14" i="22"/>
  <c r="B14" i="22"/>
  <c r="E14" i="22"/>
  <c r="G14" i="22"/>
  <c r="F14" i="22"/>
  <c r="C14" i="22"/>
  <c r="D13" i="22"/>
  <c r="B13" i="22"/>
  <c r="E13" i="22"/>
  <c r="G13" i="22"/>
  <c r="F13" i="22"/>
  <c r="C13" i="22"/>
  <c r="D12" i="22"/>
  <c r="B12" i="22"/>
  <c r="E12" i="22"/>
  <c r="G12" i="22"/>
  <c r="F12" i="22"/>
  <c r="C12" i="22"/>
  <c r="D11" i="22"/>
  <c r="B11" i="22"/>
  <c r="E11" i="22"/>
  <c r="G11" i="22"/>
  <c r="F11" i="22"/>
  <c r="C11" i="22"/>
  <c r="D10" i="22"/>
  <c r="B10" i="22"/>
  <c r="E10" i="22"/>
  <c r="G10" i="22"/>
  <c r="F10" i="22"/>
  <c r="C10" i="22"/>
  <c r="D9" i="22"/>
  <c r="B9" i="22"/>
  <c r="E9" i="22"/>
  <c r="G9" i="22"/>
  <c r="F9" i="22"/>
  <c r="C9" i="22"/>
  <c r="D8" i="22"/>
  <c r="B8" i="22"/>
  <c r="E8" i="22"/>
  <c r="G8" i="22"/>
  <c r="F8" i="22"/>
  <c r="C8" i="22"/>
  <c r="D7" i="22"/>
  <c r="B7" i="22"/>
  <c r="E7" i="22"/>
  <c r="G7" i="22"/>
  <c r="F7" i="22"/>
  <c r="C7" i="22"/>
  <c r="D6" i="22"/>
  <c r="B6" i="22"/>
  <c r="E6" i="22"/>
  <c r="G6" i="22"/>
  <c r="F6" i="22"/>
  <c r="C6" i="22"/>
  <c r="D5" i="22"/>
  <c r="B5" i="22"/>
  <c r="E5" i="22"/>
  <c r="G5" i="22"/>
  <c r="F5" i="22"/>
  <c r="C5" i="22"/>
  <c r="D4" i="22"/>
  <c r="B4" i="22"/>
  <c r="E4" i="22"/>
  <c r="G4" i="22"/>
  <c r="F4" i="22"/>
  <c r="C4" i="22"/>
  <c r="D3" i="22"/>
  <c r="B3" i="22"/>
  <c r="E3" i="22"/>
  <c r="G3" i="22"/>
  <c r="F3" i="22"/>
  <c r="C3" i="22"/>
  <c r="E2" i="22"/>
  <c r="G2" i="22"/>
  <c r="F2" i="22"/>
  <c r="D17" i="16"/>
  <c r="A17" i="16"/>
  <c r="C2" i="16"/>
  <c r="B2" i="16"/>
  <c r="B17" i="16"/>
  <c r="E17" i="16"/>
  <c r="G17" i="16"/>
  <c r="F17" i="16"/>
  <c r="C17" i="16"/>
  <c r="D2" i="16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D16" i="16"/>
  <c r="B16" i="16"/>
  <c r="E16" i="16"/>
  <c r="G16" i="16"/>
  <c r="F16" i="16"/>
  <c r="C16" i="16"/>
  <c r="D15" i="16"/>
  <c r="B15" i="16"/>
  <c r="E15" i="16"/>
  <c r="G15" i="16"/>
  <c r="F15" i="16"/>
  <c r="C15" i="16"/>
  <c r="D14" i="16"/>
  <c r="B14" i="16"/>
  <c r="E14" i="16"/>
  <c r="G14" i="16"/>
  <c r="F14" i="16"/>
  <c r="C14" i="16"/>
  <c r="D13" i="16"/>
  <c r="B13" i="16"/>
  <c r="E13" i="16"/>
  <c r="G13" i="16"/>
  <c r="F13" i="16"/>
  <c r="C13" i="16"/>
  <c r="D12" i="16"/>
  <c r="B12" i="16"/>
  <c r="E12" i="16"/>
  <c r="G12" i="16"/>
  <c r="F12" i="16"/>
  <c r="C12" i="16"/>
  <c r="D11" i="16"/>
  <c r="B11" i="16"/>
  <c r="E11" i="16"/>
  <c r="G11" i="16"/>
  <c r="F11" i="16"/>
  <c r="C11" i="16"/>
  <c r="D10" i="16"/>
  <c r="B10" i="16"/>
  <c r="E10" i="16"/>
  <c r="G10" i="16"/>
  <c r="F10" i="16"/>
  <c r="C10" i="16"/>
  <c r="D9" i="16"/>
  <c r="B9" i="16"/>
  <c r="E9" i="16"/>
  <c r="G9" i="16"/>
  <c r="F9" i="16"/>
  <c r="C9" i="16"/>
  <c r="D8" i="16"/>
  <c r="B8" i="16"/>
  <c r="E8" i="16"/>
  <c r="G8" i="16"/>
  <c r="F8" i="16"/>
  <c r="C8" i="16"/>
  <c r="D7" i="16"/>
  <c r="B7" i="16"/>
  <c r="E7" i="16"/>
  <c r="G7" i="16"/>
  <c r="F7" i="16"/>
  <c r="C7" i="16"/>
  <c r="D6" i="16"/>
  <c r="B6" i="16"/>
  <c r="E6" i="16"/>
  <c r="G6" i="16"/>
  <c r="F6" i="16"/>
  <c r="C6" i="16"/>
  <c r="D5" i="16"/>
  <c r="B5" i="16"/>
  <c r="E5" i="16"/>
  <c r="G5" i="16"/>
  <c r="F5" i="16"/>
  <c r="C5" i="16"/>
  <c r="D4" i="16"/>
  <c r="B4" i="16"/>
  <c r="E4" i="16"/>
  <c r="G4" i="16"/>
  <c r="F4" i="16"/>
  <c r="C4" i="16"/>
  <c r="D3" i="16"/>
  <c r="B3" i="16"/>
  <c r="E3" i="16"/>
  <c r="G3" i="16"/>
  <c r="F3" i="16"/>
  <c r="C3" i="16"/>
  <c r="E2" i="16"/>
  <c r="G2" i="16"/>
  <c r="F2" i="16"/>
  <c r="D17" i="7"/>
  <c r="A17" i="7"/>
  <c r="C2" i="7"/>
  <c r="B2" i="7"/>
  <c r="B17" i="7"/>
  <c r="E17" i="7"/>
  <c r="G17" i="7"/>
  <c r="F17" i="7"/>
  <c r="C17" i="7"/>
  <c r="D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D16" i="7"/>
  <c r="B16" i="7"/>
  <c r="E16" i="7"/>
  <c r="G16" i="7"/>
  <c r="F16" i="7"/>
  <c r="C16" i="7"/>
  <c r="D15" i="7"/>
  <c r="B15" i="7"/>
  <c r="E15" i="7"/>
  <c r="G15" i="7"/>
  <c r="F15" i="7"/>
  <c r="C15" i="7"/>
  <c r="D14" i="7"/>
  <c r="B14" i="7"/>
  <c r="E14" i="7"/>
  <c r="G14" i="7"/>
  <c r="F14" i="7"/>
  <c r="C14" i="7"/>
  <c r="D13" i="7"/>
  <c r="B13" i="7"/>
  <c r="E13" i="7"/>
  <c r="G13" i="7"/>
  <c r="F13" i="7"/>
  <c r="C13" i="7"/>
  <c r="D12" i="7"/>
  <c r="B12" i="7"/>
  <c r="E12" i="7"/>
  <c r="G12" i="7"/>
  <c r="F12" i="7"/>
  <c r="C12" i="7"/>
  <c r="D11" i="7"/>
  <c r="B11" i="7"/>
  <c r="E11" i="7"/>
  <c r="G11" i="7"/>
  <c r="F11" i="7"/>
  <c r="C11" i="7"/>
  <c r="D10" i="7"/>
  <c r="B10" i="7"/>
  <c r="E10" i="7"/>
  <c r="G10" i="7"/>
  <c r="F10" i="7"/>
  <c r="C10" i="7"/>
  <c r="D9" i="7"/>
  <c r="B9" i="7"/>
  <c r="E9" i="7"/>
  <c r="G9" i="7"/>
  <c r="F9" i="7"/>
  <c r="C9" i="7"/>
  <c r="D8" i="7"/>
  <c r="B8" i="7"/>
  <c r="E8" i="7"/>
  <c r="G8" i="7"/>
  <c r="F8" i="7"/>
  <c r="C8" i="7"/>
  <c r="D7" i="7"/>
  <c r="B7" i="7"/>
  <c r="E7" i="7"/>
  <c r="G7" i="7"/>
  <c r="F7" i="7"/>
  <c r="C7" i="7"/>
  <c r="D6" i="7"/>
  <c r="B6" i="7"/>
  <c r="E6" i="7"/>
  <c r="G6" i="7"/>
  <c r="F6" i="7"/>
  <c r="C6" i="7"/>
  <c r="D5" i="7"/>
  <c r="B5" i="7"/>
  <c r="E5" i="7"/>
  <c r="G5" i="7"/>
  <c r="F5" i="7"/>
  <c r="C5" i="7"/>
  <c r="D4" i="7"/>
  <c r="B4" i="7"/>
  <c r="E4" i="7"/>
  <c r="G4" i="7"/>
  <c r="F4" i="7"/>
  <c r="C4" i="7"/>
  <c r="D3" i="7"/>
  <c r="B3" i="7"/>
  <c r="E3" i="7"/>
  <c r="G3" i="7"/>
  <c r="F3" i="7"/>
  <c r="C3" i="7"/>
  <c r="E2" i="7"/>
  <c r="G2" i="7"/>
  <c r="F2" i="7"/>
  <c r="D17" i="18"/>
  <c r="A17" i="18"/>
  <c r="C2" i="18"/>
  <c r="B2" i="18"/>
  <c r="B17" i="18"/>
  <c r="E17" i="18"/>
  <c r="G17" i="18"/>
  <c r="F17" i="18"/>
  <c r="C17" i="18"/>
  <c r="D2" i="18"/>
  <c r="A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D16" i="18"/>
  <c r="B16" i="18"/>
  <c r="E16" i="18"/>
  <c r="G16" i="18"/>
  <c r="F16" i="18"/>
  <c r="C16" i="18"/>
  <c r="D15" i="18"/>
  <c r="B15" i="18"/>
  <c r="E15" i="18"/>
  <c r="G15" i="18"/>
  <c r="F15" i="18"/>
  <c r="C15" i="18"/>
  <c r="D14" i="18"/>
  <c r="B14" i="18"/>
  <c r="E14" i="18"/>
  <c r="G14" i="18"/>
  <c r="F14" i="18"/>
  <c r="C14" i="18"/>
  <c r="D13" i="18"/>
  <c r="B13" i="18"/>
  <c r="E13" i="18"/>
  <c r="G13" i="18"/>
  <c r="F13" i="18"/>
  <c r="C13" i="18"/>
  <c r="D12" i="18"/>
  <c r="B12" i="18"/>
  <c r="E12" i="18"/>
  <c r="G12" i="18"/>
  <c r="F12" i="18"/>
  <c r="C12" i="18"/>
  <c r="D11" i="18"/>
  <c r="B11" i="18"/>
  <c r="E11" i="18"/>
  <c r="G11" i="18"/>
  <c r="F11" i="18"/>
  <c r="C11" i="18"/>
  <c r="D10" i="18"/>
  <c r="B10" i="18"/>
  <c r="E10" i="18"/>
  <c r="G10" i="18"/>
  <c r="F10" i="18"/>
  <c r="C10" i="18"/>
  <c r="D9" i="18"/>
  <c r="B9" i="18"/>
  <c r="E9" i="18"/>
  <c r="G9" i="18"/>
  <c r="F9" i="18"/>
  <c r="C9" i="18"/>
  <c r="D8" i="18"/>
  <c r="B8" i="18"/>
  <c r="E8" i="18"/>
  <c r="G8" i="18"/>
  <c r="F8" i="18"/>
  <c r="C8" i="18"/>
  <c r="D7" i="18"/>
  <c r="B7" i="18"/>
  <c r="E7" i="18"/>
  <c r="G7" i="18"/>
  <c r="F7" i="18"/>
  <c r="C7" i="18"/>
  <c r="D6" i="18"/>
  <c r="B6" i="18"/>
  <c r="E6" i="18"/>
  <c r="G6" i="18"/>
  <c r="F6" i="18"/>
  <c r="C6" i="18"/>
  <c r="D5" i="18"/>
  <c r="B5" i="18"/>
  <c r="E5" i="18"/>
  <c r="G5" i="18"/>
  <c r="F5" i="18"/>
  <c r="C5" i="18"/>
  <c r="D4" i="18"/>
  <c r="B4" i="18"/>
  <c r="E4" i="18"/>
  <c r="G4" i="18"/>
  <c r="F4" i="18"/>
  <c r="C4" i="18"/>
  <c r="D3" i="18"/>
  <c r="B3" i="18"/>
  <c r="E3" i="18"/>
  <c r="G3" i="18"/>
  <c r="F3" i="18"/>
  <c r="C3" i="18"/>
  <c r="E2" i="18"/>
  <c r="G2" i="18"/>
  <c r="F2" i="18"/>
  <c r="D17" i="5"/>
  <c r="A17" i="5"/>
  <c r="C2" i="5"/>
  <c r="B2" i="5"/>
  <c r="B17" i="5"/>
  <c r="E17" i="5"/>
  <c r="G17" i="5"/>
  <c r="F17" i="5"/>
  <c r="C17" i="5"/>
  <c r="D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D16" i="5"/>
  <c r="B16" i="5"/>
  <c r="E16" i="5"/>
  <c r="G16" i="5"/>
  <c r="F16" i="5"/>
  <c r="C16" i="5"/>
  <c r="D15" i="5"/>
  <c r="B15" i="5"/>
  <c r="E15" i="5"/>
  <c r="G15" i="5"/>
  <c r="F15" i="5"/>
  <c r="C15" i="5"/>
  <c r="D14" i="5"/>
  <c r="B14" i="5"/>
  <c r="E14" i="5"/>
  <c r="G14" i="5"/>
  <c r="F14" i="5"/>
  <c r="C14" i="5"/>
  <c r="D13" i="5"/>
  <c r="B13" i="5"/>
  <c r="E13" i="5"/>
  <c r="G13" i="5"/>
  <c r="F13" i="5"/>
  <c r="C13" i="5"/>
  <c r="D12" i="5"/>
  <c r="B12" i="5"/>
  <c r="E12" i="5"/>
  <c r="G12" i="5"/>
  <c r="F12" i="5"/>
  <c r="C12" i="5"/>
  <c r="D11" i="5"/>
  <c r="B11" i="5"/>
  <c r="E11" i="5"/>
  <c r="G11" i="5"/>
  <c r="F11" i="5"/>
  <c r="C11" i="5"/>
  <c r="D10" i="5"/>
  <c r="B10" i="5"/>
  <c r="E10" i="5"/>
  <c r="G10" i="5"/>
  <c r="F10" i="5"/>
  <c r="C10" i="5"/>
  <c r="D9" i="5"/>
  <c r="B9" i="5"/>
  <c r="E9" i="5"/>
  <c r="G9" i="5"/>
  <c r="F9" i="5"/>
  <c r="C9" i="5"/>
  <c r="D8" i="5"/>
  <c r="B8" i="5"/>
  <c r="E8" i="5"/>
  <c r="G8" i="5"/>
  <c r="F8" i="5"/>
  <c r="C8" i="5"/>
  <c r="D7" i="5"/>
  <c r="B7" i="5"/>
  <c r="E7" i="5"/>
  <c r="G7" i="5"/>
  <c r="F7" i="5"/>
  <c r="C7" i="5"/>
  <c r="D6" i="5"/>
  <c r="B6" i="5"/>
  <c r="E6" i="5"/>
  <c r="G6" i="5"/>
  <c r="F6" i="5"/>
  <c r="C6" i="5"/>
  <c r="D5" i="5"/>
  <c r="B5" i="5"/>
  <c r="E5" i="5"/>
  <c r="G5" i="5"/>
  <c r="F5" i="5"/>
  <c r="C5" i="5"/>
  <c r="D4" i="5"/>
  <c r="B4" i="5"/>
  <c r="E4" i="5"/>
  <c r="G4" i="5"/>
  <c r="F4" i="5"/>
  <c r="C4" i="5"/>
  <c r="D3" i="5"/>
  <c r="B3" i="5"/>
  <c r="E3" i="5"/>
  <c r="G3" i="5"/>
  <c r="F3" i="5"/>
  <c r="C3" i="5"/>
  <c r="E2" i="5"/>
  <c r="G2" i="5"/>
  <c r="F2" i="5"/>
  <c r="D17" i="4"/>
  <c r="A17" i="4"/>
  <c r="C2" i="4"/>
  <c r="B2" i="4"/>
  <c r="B17" i="4"/>
  <c r="E17" i="4"/>
  <c r="G17" i="4"/>
  <c r="F17" i="4"/>
  <c r="C17" i="4"/>
  <c r="D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D16" i="4"/>
  <c r="B16" i="4"/>
  <c r="E16" i="4"/>
  <c r="G16" i="4"/>
  <c r="F16" i="4"/>
  <c r="C16" i="4"/>
  <c r="D15" i="4"/>
  <c r="B15" i="4"/>
  <c r="E15" i="4"/>
  <c r="G15" i="4"/>
  <c r="F15" i="4"/>
  <c r="C15" i="4"/>
  <c r="D14" i="4"/>
  <c r="B14" i="4"/>
  <c r="E14" i="4"/>
  <c r="G14" i="4"/>
  <c r="F14" i="4"/>
  <c r="C14" i="4"/>
  <c r="D13" i="4"/>
  <c r="B13" i="4"/>
  <c r="E13" i="4"/>
  <c r="G13" i="4"/>
  <c r="F13" i="4"/>
  <c r="C13" i="4"/>
  <c r="D12" i="4"/>
  <c r="B12" i="4"/>
  <c r="E12" i="4"/>
  <c r="G12" i="4"/>
  <c r="F12" i="4"/>
  <c r="C12" i="4"/>
  <c r="D11" i="4"/>
  <c r="B11" i="4"/>
  <c r="E11" i="4"/>
  <c r="G11" i="4"/>
  <c r="F11" i="4"/>
  <c r="C11" i="4"/>
  <c r="D10" i="4"/>
  <c r="B10" i="4"/>
  <c r="E10" i="4"/>
  <c r="G10" i="4"/>
  <c r="F10" i="4"/>
  <c r="C10" i="4"/>
  <c r="D9" i="4"/>
  <c r="B9" i="4"/>
  <c r="E9" i="4"/>
  <c r="G9" i="4"/>
  <c r="F9" i="4"/>
  <c r="C9" i="4"/>
  <c r="D8" i="4"/>
  <c r="B8" i="4"/>
  <c r="E8" i="4"/>
  <c r="G8" i="4"/>
  <c r="F8" i="4"/>
  <c r="C8" i="4"/>
  <c r="D7" i="4"/>
  <c r="B7" i="4"/>
  <c r="E7" i="4"/>
  <c r="G7" i="4"/>
  <c r="F7" i="4"/>
  <c r="C7" i="4"/>
  <c r="D6" i="4"/>
  <c r="B6" i="4"/>
  <c r="E6" i="4"/>
  <c r="G6" i="4"/>
  <c r="F6" i="4"/>
  <c r="C6" i="4"/>
  <c r="D5" i="4"/>
  <c r="B5" i="4"/>
  <c r="E5" i="4"/>
  <c r="G5" i="4"/>
  <c r="F5" i="4"/>
  <c r="C5" i="4"/>
  <c r="D4" i="4"/>
  <c r="B4" i="4"/>
  <c r="E4" i="4"/>
  <c r="G4" i="4"/>
  <c r="F4" i="4"/>
  <c r="C4" i="4"/>
  <c r="D3" i="4"/>
  <c r="B3" i="4"/>
  <c r="E3" i="4"/>
  <c r="G3" i="4"/>
  <c r="F3" i="4"/>
  <c r="C3" i="4"/>
  <c r="E2" i="4"/>
  <c r="G2" i="4"/>
  <c r="F2" i="4"/>
  <c r="D17" i="30"/>
  <c r="A17" i="30"/>
  <c r="C2" i="30"/>
  <c r="B2" i="30"/>
  <c r="B17" i="30"/>
  <c r="E17" i="30"/>
  <c r="G17" i="30"/>
  <c r="F17" i="30"/>
  <c r="C17" i="30"/>
  <c r="D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D16" i="30"/>
  <c r="B16" i="30"/>
  <c r="E16" i="30"/>
  <c r="G16" i="30"/>
  <c r="F16" i="30"/>
  <c r="C16" i="30"/>
  <c r="D15" i="30"/>
  <c r="B15" i="30"/>
  <c r="E15" i="30"/>
  <c r="G15" i="30"/>
  <c r="F15" i="30"/>
  <c r="C15" i="30"/>
  <c r="D14" i="30"/>
  <c r="B14" i="30"/>
  <c r="E14" i="30"/>
  <c r="G14" i="30"/>
  <c r="F14" i="30"/>
  <c r="C14" i="30"/>
  <c r="D13" i="30"/>
  <c r="B13" i="30"/>
  <c r="E13" i="30"/>
  <c r="G13" i="30"/>
  <c r="F13" i="30"/>
  <c r="C13" i="30"/>
  <c r="D12" i="30"/>
  <c r="B12" i="30"/>
  <c r="E12" i="30"/>
  <c r="G12" i="30"/>
  <c r="F12" i="30"/>
  <c r="C12" i="30"/>
  <c r="D11" i="30"/>
  <c r="B11" i="30"/>
  <c r="E11" i="30"/>
  <c r="G11" i="30"/>
  <c r="F11" i="30"/>
  <c r="C11" i="30"/>
  <c r="D10" i="30"/>
  <c r="B10" i="30"/>
  <c r="E10" i="30"/>
  <c r="G10" i="30"/>
  <c r="F10" i="30"/>
  <c r="C10" i="30"/>
  <c r="D9" i="30"/>
  <c r="B9" i="30"/>
  <c r="E9" i="30"/>
  <c r="G9" i="30"/>
  <c r="F9" i="30"/>
  <c r="C9" i="30"/>
  <c r="D8" i="30"/>
  <c r="B8" i="30"/>
  <c r="E8" i="30"/>
  <c r="G8" i="30"/>
  <c r="F8" i="30"/>
  <c r="C8" i="30"/>
  <c r="D7" i="30"/>
  <c r="B7" i="30"/>
  <c r="E7" i="30"/>
  <c r="G7" i="30"/>
  <c r="F7" i="30"/>
  <c r="C7" i="30"/>
  <c r="D6" i="30"/>
  <c r="B6" i="30"/>
  <c r="E6" i="30"/>
  <c r="G6" i="30"/>
  <c r="F6" i="30"/>
  <c r="C6" i="30"/>
  <c r="D5" i="30"/>
  <c r="B5" i="30"/>
  <c r="E5" i="30"/>
  <c r="G5" i="30"/>
  <c r="F5" i="30"/>
  <c r="C5" i="30"/>
  <c r="D4" i="30"/>
  <c r="B4" i="30"/>
  <c r="E4" i="30"/>
  <c r="G4" i="30"/>
  <c r="F4" i="30"/>
  <c r="C4" i="30"/>
  <c r="D3" i="30"/>
  <c r="B3" i="30"/>
  <c r="E3" i="30"/>
  <c r="G3" i="30"/>
  <c r="F3" i="30"/>
  <c r="C3" i="30"/>
  <c r="E2" i="30"/>
  <c r="G2" i="30"/>
  <c r="F2" i="30"/>
  <c r="D17" i="24"/>
  <c r="A17" i="24"/>
  <c r="C2" i="24"/>
  <c r="B2" i="24"/>
  <c r="B17" i="24"/>
  <c r="E17" i="24"/>
  <c r="G17" i="24"/>
  <c r="F17" i="24"/>
  <c r="C17" i="24"/>
  <c r="D2" i="24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D16" i="24"/>
  <c r="B16" i="24"/>
  <c r="E16" i="24"/>
  <c r="G16" i="24"/>
  <c r="F16" i="24"/>
  <c r="C16" i="24"/>
  <c r="D15" i="24"/>
  <c r="B15" i="24"/>
  <c r="E15" i="24"/>
  <c r="G15" i="24"/>
  <c r="F15" i="24"/>
  <c r="C15" i="24"/>
  <c r="D14" i="24"/>
  <c r="B14" i="24"/>
  <c r="E14" i="24"/>
  <c r="G14" i="24"/>
  <c r="F14" i="24"/>
  <c r="C14" i="24"/>
  <c r="D13" i="24"/>
  <c r="B13" i="24"/>
  <c r="E13" i="24"/>
  <c r="G13" i="24"/>
  <c r="F13" i="24"/>
  <c r="C13" i="24"/>
  <c r="D12" i="24"/>
  <c r="B12" i="24"/>
  <c r="E12" i="24"/>
  <c r="G12" i="24"/>
  <c r="F12" i="24"/>
  <c r="C12" i="24"/>
  <c r="D11" i="24"/>
  <c r="B11" i="24"/>
  <c r="E11" i="24"/>
  <c r="G11" i="24"/>
  <c r="F11" i="24"/>
  <c r="C11" i="24"/>
  <c r="D10" i="24"/>
  <c r="B10" i="24"/>
  <c r="E10" i="24"/>
  <c r="G10" i="24"/>
  <c r="F10" i="24"/>
  <c r="C10" i="24"/>
  <c r="D9" i="24"/>
  <c r="B9" i="24"/>
  <c r="E9" i="24"/>
  <c r="G9" i="24"/>
  <c r="F9" i="24"/>
  <c r="C9" i="24"/>
  <c r="D8" i="24"/>
  <c r="B8" i="24"/>
  <c r="E8" i="24"/>
  <c r="G8" i="24"/>
  <c r="F8" i="24"/>
  <c r="C8" i="24"/>
  <c r="D7" i="24"/>
  <c r="B7" i="24"/>
  <c r="E7" i="24"/>
  <c r="G7" i="24"/>
  <c r="F7" i="24"/>
  <c r="C7" i="24"/>
  <c r="D6" i="24"/>
  <c r="B6" i="24"/>
  <c r="E6" i="24"/>
  <c r="G6" i="24"/>
  <c r="F6" i="24"/>
  <c r="C6" i="24"/>
  <c r="D5" i="24"/>
  <c r="B5" i="24"/>
  <c r="E5" i="24"/>
  <c r="G5" i="24"/>
  <c r="F5" i="24"/>
  <c r="C5" i="24"/>
  <c r="D4" i="24"/>
  <c r="B4" i="24"/>
  <c r="E4" i="24"/>
  <c r="G4" i="24"/>
  <c r="F4" i="24"/>
  <c r="C4" i="24"/>
  <c r="D3" i="24"/>
  <c r="B3" i="24"/>
  <c r="E3" i="24"/>
  <c r="G3" i="24"/>
  <c r="F3" i="24"/>
  <c r="C3" i="24"/>
  <c r="E2" i="24"/>
  <c r="G2" i="24"/>
  <c r="F2" i="24"/>
  <c r="D17" i="25"/>
  <c r="A17" i="25"/>
  <c r="C2" i="25"/>
  <c r="B2" i="25"/>
  <c r="B17" i="25"/>
  <c r="E17" i="25"/>
  <c r="G17" i="25"/>
  <c r="F17" i="25"/>
  <c r="C17" i="25"/>
  <c r="D2" i="25"/>
  <c r="A3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D16" i="25"/>
  <c r="B16" i="25"/>
  <c r="E16" i="25"/>
  <c r="G16" i="25"/>
  <c r="F16" i="25"/>
  <c r="C16" i="25"/>
  <c r="D15" i="25"/>
  <c r="B15" i="25"/>
  <c r="E15" i="25"/>
  <c r="G15" i="25"/>
  <c r="F15" i="25"/>
  <c r="C15" i="25"/>
  <c r="D14" i="25"/>
  <c r="B14" i="25"/>
  <c r="E14" i="25"/>
  <c r="G14" i="25"/>
  <c r="F14" i="25"/>
  <c r="C14" i="25"/>
  <c r="D13" i="25"/>
  <c r="B13" i="25"/>
  <c r="E13" i="25"/>
  <c r="G13" i="25"/>
  <c r="F13" i="25"/>
  <c r="C13" i="25"/>
  <c r="D12" i="25"/>
  <c r="B12" i="25"/>
  <c r="E12" i="25"/>
  <c r="G12" i="25"/>
  <c r="F12" i="25"/>
  <c r="C12" i="25"/>
  <c r="D11" i="25"/>
  <c r="B11" i="25"/>
  <c r="E11" i="25"/>
  <c r="G11" i="25"/>
  <c r="F11" i="25"/>
  <c r="C11" i="25"/>
  <c r="D10" i="25"/>
  <c r="B10" i="25"/>
  <c r="E10" i="25"/>
  <c r="G10" i="25"/>
  <c r="F10" i="25"/>
  <c r="C10" i="25"/>
  <c r="D9" i="25"/>
  <c r="B9" i="25"/>
  <c r="E9" i="25"/>
  <c r="G9" i="25"/>
  <c r="F9" i="25"/>
  <c r="C9" i="25"/>
  <c r="D8" i="25"/>
  <c r="B8" i="25"/>
  <c r="E8" i="25"/>
  <c r="G8" i="25"/>
  <c r="F8" i="25"/>
  <c r="C8" i="25"/>
  <c r="D7" i="25"/>
  <c r="B7" i="25"/>
  <c r="E7" i="25"/>
  <c r="G7" i="25"/>
  <c r="F7" i="25"/>
  <c r="C7" i="25"/>
  <c r="D6" i="25"/>
  <c r="B6" i="25"/>
  <c r="E6" i="25"/>
  <c r="G6" i="25"/>
  <c r="F6" i="25"/>
  <c r="C6" i="25"/>
  <c r="D5" i="25"/>
  <c r="B5" i="25"/>
  <c r="E5" i="25"/>
  <c r="G5" i="25"/>
  <c r="F5" i="25"/>
  <c r="C5" i="25"/>
  <c r="D4" i="25"/>
  <c r="B4" i="25"/>
  <c r="E4" i="25"/>
  <c r="G4" i="25"/>
  <c r="F4" i="25"/>
  <c r="C4" i="25"/>
  <c r="D3" i="25"/>
  <c r="B3" i="25"/>
  <c r="E3" i="25"/>
  <c r="G3" i="25"/>
  <c r="F3" i="25"/>
  <c r="C3" i="25"/>
  <c r="E2" i="25"/>
  <c r="G2" i="25"/>
  <c r="F2" i="25"/>
  <c r="D2" i="26"/>
  <c r="A17" i="26"/>
  <c r="A3" i="26"/>
  <c r="D17" i="26"/>
  <c r="D3" i="26"/>
  <c r="C2" i="26"/>
  <c r="B2" i="26"/>
  <c r="B3" i="26"/>
  <c r="E3" i="26"/>
  <c r="G3" i="26"/>
  <c r="A4" i="26"/>
  <c r="D4" i="26"/>
  <c r="B4" i="26"/>
  <c r="E4" i="26"/>
  <c r="G4" i="26"/>
  <c r="A5" i="26"/>
  <c r="D5" i="26"/>
  <c r="B5" i="26"/>
  <c r="E5" i="26"/>
  <c r="G5" i="26"/>
  <c r="A6" i="26"/>
  <c r="D6" i="26"/>
  <c r="B6" i="26"/>
  <c r="E6" i="26"/>
  <c r="G6" i="26"/>
  <c r="A7" i="26"/>
  <c r="D7" i="26"/>
  <c r="B7" i="26"/>
  <c r="E7" i="26"/>
  <c r="G7" i="26"/>
  <c r="A8" i="26"/>
  <c r="D8" i="26"/>
  <c r="B8" i="26"/>
  <c r="E8" i="26"/>
  <c r="G8" i="26"/>
  <c r="A9" i="26"/>
  <c r="D9" i="26"/>
  <c r="B9" i="26"/>
  <c r="E9" i="26"/>
  <c r="G9" i="26"/>
  <c r="A10" i="26"/>
  <c r="D10" i="26"/>
  <c r="B10" i="26"/>
  <c r="E10" i="26"/>
  <c r="G10" i="26"/>
  <c r="A11" i="26"/>
  <c r="D11" i="26"/>
  <c r="B11" i="26"/>
  <c r="E11" i="26"/>
  <c r="G11" i="26"/>
  <c r="A12" i="26"/>
  <c r="D12" i="26"/>
  <c r="B12" i="26"/>
  <c r="E12" i="26"/>
  <c r="G12" i="26"/>
  <c r="A13" i="26"/>
  <c r="D13" i="26"/>
  <c r="B13" i="26"/>
  <c r="E13" i="26"/>
  <c r="G13" i="26"/>
  <c r="A14" i="26"/>
  <c r="D14" i="26"/>
  <c r="B14" i="26"/>
  <c r="E14" i="26"/>
  <c r="G14" i="26"/>
  <c r="A15" i="26"/>
  <c r="D15" i="26"/>
  <c r="B15" i="26"/>
  <c r="E15" i="26"/>
  <c r="G15" i="26"/>
  <c r="A16" i="26"/>
  <c r="D16" i="26"/>
  <c r="B16" i="26"/>
  <c r="E16" i="26"/>
  <c r="G16" i="26"/>
  <c r="B17" i="26"/>
  <c r="E17" i="26"/>
  <c r="G17" i="26"/>
  <c r="E2" i="26"/>
  <c r="G2" i="26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2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3" i="26"/>
</calcChain>
</file>

<file path=xl/sharedStrings.xml><?xml version="1.0" encoding="utf-8"?>
<sst xmlns="http://schemas.openxmlformats.org/spreadsheetml/2006/main" count="552" uniqueCount="133">
  <si>
    <t>Character</t>
  </si>
  <si>
    <t>CIM</t>
  </si>
  <si>
    <t>Robust/Heavy</t>
  </si>
  <si>
    <t>Sturdy/AC</t>
  </si>
  <si>
    <t>275(40A)</t>
  </si>
  <si>
    <t>265(40A)</t>
  </si>
  <si>
    <t>245(40A)</t>
  </si>
  <si>
    <t>Peak Power (W)</t>
  </si>
  <si>
    <t>At limit (W)</t>
  </si>
  <si>
    <t>Free Speed (rpm)</t>
  </si>
  <si>
    <t>Stall Torque (lb.in)</t>
  </si>
  <si>
    <t>Smokeable/AC</t>
  </si>
  <si>
    <t>Speed (rpm)</t>
  </si>
  <si>
    <t>Torque (N m)</t>
  </si>
  <si>
    <t>Torque (in lbs)</t>
  </si>
  <si>
    <t>Current (A)</t>
  </si>
  <si>
    <t>Power (wt)</t>
  </si>
  <si>
    <t>Efficiency</t>
  </si>
  <si>
    <t>Heat (wt)</t>
  </si>
  <si>
    <t>150(20A)</t>
  </si>
  <si>
    <t>50(10A)</t>
  </si>
  <si>
    <t>25(10A)</t>
  </si>
  <si>
    <t>20(10A)</t>
  </si>
  <si>
    <t>RS775-18</t>
  </si>
  <si>
    <t>18(5A)</t>
  </si>
  <si>
    <t>4*</t>
  </si>
  <si>
    <t>Allowed</t>
  </si>
  <si>
    <t>On Hand</t>
  </si>
  <si>
    <t>Use</t>
  </si>
  <si>
    <t>MIniCIM</t>
  </si>
  <si>
    <t>Bag Motor</t>
  </si>
  <si>
    <t xml:space="preserve">Desired Volt </t>
  </si>
  <si>
    <t>V</t>
  </si>
  <si>
    <t>Ref Volt</t>
  </si>
  <si>
    <t>Ref Free Spd</t>
  </si>
  <si>
    <t>RPM</t>
  </si>
  <si>
    <t>Ref Stall Torq</t>
  </si>
  <si>
    <t>in-lbs</t>
  </si>
  <si>
    <t>Ref Stall Cur</t>
  </si>
  <si>
    <t>A</t>
  </si>
  <si>
    <t>Ref Free Cur</t>
  </si>
  <si>
    <t>180 (30A)</t>
  </si>
  <si>
    <t>RS550-12-B</t>
  </si>
  <si>
    <t>RS550-12</t>
  </si>
  <si>
    <t>RS545-12</t>
  </si>
  <si>
    <t>RS540-12</t>
  </si>
  <si>
    <t>RS390-12</t>
  </si>
  <si>
    <t>am-2235 (snow-blower)</t>
  </si>
  <si>
    <t>Keyang (window)</t>
  </si>
  <si>
    <t>Denso (window)</t>
  </si>
  <si>
    <t>Nippon-Denso (window)</t>
  </si>
  <si>
    <t>Denso (throttle) -0160</t>
  </si>
  <si>
    <t>VEX 393</t>
  </si>
  <si>
    <t>Note: from FIRST data</t>
  </si>
  <si>
    <t>Note: from FIRST Data</t>
  </si>
  <si>
    <t>Note: from Banebot Data</t>
  </si>
  <si>
    <t>Note: Data from Banebots</t>
  </si>
  <si>
    <t>Note: Free-running data tested</t>
  </si>
  <si>
    <t>"backshaft"</t>
  </si>
  <si>
    <t>75(10A)</t>
  </si>
  <si>
    <t>45 (10A)</t>
  </si>
  <si>
    <t>RS395-12</t>
  </si>
  <si>
    <t>4 (2A)</t>
  </si>
  <si>
    <t>30 (20A)</t>
  </si>
  <si>
    <t>am-0912 (RS-500)</t>
  </si>
  <si>
    <t>am-2161 (RS 775-12?)</t>
  </si>
  <si>
    <t>am-2194 (RS 775-12?)</t>
  </si>
  <si>
    <t>"</t>
  </si>
  <si>
    <t>2*</t>
  </si>
  <si>
    <t>3*</t>
  </si>
  <si>
    <t>* Total in category allowed</t>
  </si>
  <si>
    <t>Note: from revised VEX data</t>
  </si>
  <si>
    <t>Motor Type</t>
  </si>
  <si>
    <t>CIM 801-001</t>
  </si>
  <si>
    <t>am-0912</t>
  </si>
  <si>
    <t>Snowblower</t>
  </si>
  <si>
    <t>Kayang</t>
  </si>
  <si>
    <t>Denso</t>
  </si>
  <si>
    <t>Nippon-Denso</t>
  </si>
  <si>
    <t>Denso-160</t>
  </si>
  <si>
    <t>VEX393</t>
  </si>
  <si>
    <t>Seat Motor</t>
  </si>
  <si>
    <t>31(10A)</t>
  </si>
  <si>
    <t>Van Door (Tiagene)</t>
  </si>
  <si>
    <t>50 (20A)</t>
  </si>
  <si>
    <t>Tiagene</t>
  </si>
  <si>
    <t>AM-2161</t>
  </si>
  <si>
    <t>AM-2194</t>
  </si>
  <si>
    <t>35 (10A)</t>
  </si>
  <si>
    <t xml:space="preserve">Robust/Heavy </t>
  </si>
  <si>
    <t>225 (40A)</t>
  </si>
  <si>
    <t>125 (20A)</t>
  </si>
  <si>
    <t>Heavy</t>
  </si>
  <si>
    <t>Seat Motor (typical)</t>
  </si>
  <si>
    <t>Note: From Testing at WPI in Jan 2008</t>
  </si>
  <si>
    <t>From WPI Testing when cold (significant decrease when hot)</t>
  </si>
  <si>
    <t>NOTES:</t>
  </si>
  <si>
    <t>3) Partial voltage performance can be evaluated by changing "Desired Volt"</t>
  </si>
  <si>
    <t>1) Summary above just for notional, allocation purposes</t>
  </si>
  <si>
    <t>Antibackdrive**</t>
  </si>
  <si>
    <t>Backdrive Resist**</t>
  </si>
  <si>
    <t>Sturdy**</t>
  </si>
  <si>
    <t>Cute**</t>
  </si>
  <si>
    <t>**Possible thermal protection</t>
  </si>
  <si>
    <t>5) This document is the product/property of Ken Stafford, Associate Teaching Prof, WPI</t>
  </si>
  <si>
    <t>4) Any new motor may be presented by copy/paste into new tab and inputting new "Ref" data</t>
  </si>
  <si>
    <t xml:space="preserve">2) All motor performance tabs based on extrapolation of "Ref" parameters displayed beneath spreadsheets </t>
  </si>
  <si>
    <t>2014 FRC MOTORS</t>
  </si>
  <si>
    <t>Gear Redution INPUT</t>
  </si>
  <si>
    <t>Gear Reduction Output</t>
  </si>
  <si>
    <t>Velocity ft/sec</t>
  </si>
  <si>
    <t>Wheel Circumference ft</t>
  </si>
  <si>
    <t>(rps)</t>
  </si>
  <si>
    <t>Secondary Reduction INPUT</t>
  </si>
  <si>
    <t>Secondary Reduction OUTPUT</t>
  </si>
  <si>
    <t>Reel size</t>
  </si>
  <si>
    <t>Cir. Inches</t>
  </si>
  <si>
    <t>r.p.s.</t>
  </si>
  <si>
    <t>cable i.p.s.</t>
  </si>
  <si>
    <t>10 sec.</t>
  </si>
  <si>
    <t>Drive Train Efficiency</t>
  </si>
  <si>
    <t>Output with Drive Train losses (rps)</t>
  </si>
  <si>
    <t>Primary Reduction Output (rps)</t>
  </si>
  <si>
    <t>Secondary Reduction Output (rps)</t>
  </si>
  <si>
    <t>Observed Velocity ft/sec</t>
  </si>
  <si>
    <t>Resulting motor rpm</t>
  </si>
  <si>
    <t>Stall Torque at axle (ft lbs)</t>
  </si>
  <si>
    <t>Stall Torque at axle (in lbs)</t>
  </si>
  <si>
    <t>Wheel Diameter (in)</t>
  </si>
  <si>
    <t>2016 Sronghold drivetrain with 4 CIM motor mecanum drive</t>
  </si>
  <si>
    <t>Stall Torque at perimeter (lbs)</t>
  </si>
  <si>
    <t>2015 Recycle Rush drivetrain with 4 CIM motor arcade/tank drive</t>
  </si>
  <si>
    <t>2017 Steamworks drivetrain with 4 CIM motor mecanum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</si>
</sst>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1" xfId="0" applyFill="1" applyBorder="1"/>
    <xf numFmtId="0" fontId="0" fillId="0" borderId="17" xfId="0" applyFill="1" applyBorder="1"/>
    <xf numFmtId="0" fontId="0" fillId="0" borderId="22" xfId="0" applyFill="1" applyBorder="1"/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5" xfId="0" applyFill="1" applyBorder="1"/>
    <xf numFmtId="0" fontId="0" fillId="0" borderId="3" xfId="0" applyFill="1" applyBorder="1"/>
    <xf numFmtId="0" fontId="0" fillId="0" borderId="28" xfId="0" applyFill="1" applyBorder="1"/>
    <xf numFmtId="164" fontId="0" fillId="0" borderId="0" xfId="0" applyNumberFormat="1"/>
    <xf numFmtId="1" fontId="0" fillId="0" borderId="0" xfId="0" applyNumberFormat="1"/>
    <xf numFmtId="164" fontId="6" fillId="0" borderId="0" xfId="0" applyNumberFormat="1" applyFont="1"/>
    <xf numFmtId="1" fontId="6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1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7" fillId="0" borderId="1" xfId="0" applyFont="1" applyBorder="1"/>
    <xf numFmtId="164" fontId="0" fillId="0" borderId="0" xfId="0" applyNumberFormat="1" applyBorder="1" applyAlignment="1">
      <alignment horizontal="center"/>
    </xf>
    <xf numFmtId="0" fontId="7" fillId="0" borderId="0" xfId="0" applyFont="1"/>
    <xf numFmtId="1" fontId="7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2" fillId="0" borderId="1" xfId="0" applyFont="1" applyBorder="1"/>
    <xf numFmtId="164" fontId="7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/>
    <xf numFmtId="0" fontId="0" fillId="0" borderId="1" xfId="0" applyFont="1" applyBorder="1"/>
    <xf numFmtId="165" fontId="1" fillId="0" borderId="1" xfId="0" applyNumberFormat="1" applyFont="1" applyBorder="1"/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9" xfId="0" applyFill="1" applyBorder="1"/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9" xfId="0" applyBorder="1"/>
    <xf numFmtId="164" fontId="0" fillId="0" borderId="30" xfId="0" applyNumberFormat="1" applyBorder="1" applyAlignment="1">
      <alignment horizontal="center"/>
    </xf>
    <xf numFmtId="0" fontId="0" fillId="0" borderId="26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32" xfId="0" applyFill="1" applyBorder="1"/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164" fontId="0" fillId="0" borderId="10" xfId="0" applyNumberFormat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right"/>
    </xf>
    <xf numFmtId="0" fontId="0" fillId="0" borderId="35" xfId="0" applyFill="1" applyBorder="1"/>
    <xf numFmtId="0" fontId="0" fillId="0" borderId="33" xfId="0" applyFill="1" applyBorder="1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/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0" borderId="0" xfId="0" applyNumberFormat="1"/>
    <xf numFmtId="166" fontId="0" fillId="0" borderId="0" xfId="165" applyNumberFormat="1" applyFont="1"/>
    <xf numFmtId="0" fontId="0" fillId="3" borderId="0" xfId="0" applyFill="1"/>
    <xf numFmtId="2" fontId="0" fillId="3" borderId="0" xfId="0" applyNumberFormat="1" applyFill="1"/>
    <xf numFmtId="9" fontId="0" fillId="3" borderId="0" xfId="0" applyNumberFormat="1" applyFill="1"/>
    <xf numFmtId="164" fontId="0" fillId="3" borderId="0" xfId="0" applyNumberFormat="1" applyFill="1"/>
    <xf numFmtId="0" fontId="0" fillId="4" borderId="0" xfId="0" applyFill="1" applyAlignment="1">
      <alignment horizontal="center" wrapText="1"/>
    </xf>
    <xf numFmtId="164" fontId="0" fillId="4" borderId="0" xfId="0" applyNumberFormat="1" applyFill="1"/>
    <xf numFmtId="164" fontId="0" fillId="5" borderId="0" xfId="0" applyNumberFormat="1" applyFill="1"/>
  </cellXfs>
  <cellStyles count="166">
    <cellStyle name="Comma" xfId="16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723618090452301E-2"/>
          <c:y val="2.14688467371658E-2"/>
          <c:w val="0.69459335171043302"/>
          <c:h val="0.80373492891224996"/>
        </c:manualLayout>
      </c:layout>
      <c:lineChart>
        <c:grouping val="standard"/>
        <c:varyColors val="0"/>
        <c:ser>
          <c:idx val="0"/>
          <c:order val="0"/>
          <c:tx>
            <c:strRef>
              <c:f>'[1]Van Door ''08'!$A$1</c:f>
              <c:strCache>
                <c:ptCount val="1"/>
                <c:pt idx="0">
                  <c:v>Speed (rpm)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'[1]Van Door ''08'!$C$1:$C$17</c:f>
              <c:strCache>
                <c:ptCount val="17"/>
                <c:pt idx="0">
                  <c:v>Torque (in lbs)</c:v>
                </c:pt>
                <c:pt idx="1">
                  <c:v>360</c:v>
                </c:pt>
                <c:pt idx="2">
                  <c:v>336</c:v>
                </c:pt>
                <c:pt idx="3">
                  <c:v>312</c:v>
                </c:pt>
                <c:pt idx="4">
                  <c:v>288</c:v>
                </c:pt>
                <c:pt idx="5">
                  <c:v>264</c:v>
                </c:pt>
                <c:pt idx="6">
                  <c:v>240</c:v>
                </c:pt>
                <c:pt idx="7">
                  <c:v>216</c:v>
                </c:pt>
                <c:pt idx="8">
                  <c:v>192</c:v>
                </c:pt>
                <c:pt idx="9">
                  <c:v>168</c:v>
                </c:pt>
                <c:pt idx="10">
                  <c:v>144</c:v>
                </c:pt>
                <c:pt idx="11">
                  <c:v>120</c:v>
                </c:pt>
                <c:pt idx="12">
                  <c:v>96</c:v>
                </c:pt>
                <c:pt idx="13">
                  <c:v>72</c:v>
                </c:pt>
                <c:pt idx="14">
                  <c:v>48</c:v>
                </c:pt>
                <c:pt idx="15">
                  <c:v>24</c:v>
                </c:pt>
                <c:pt idx="16">
                  <c:v>0</c:v>
                </c:pt>
              </c:strCache>
            </c:strRef>
          </c:cat>
          <c:val>
            <c:numRef>
              <c:f>'[1]Van Door ''08'!$A$2:$A$17</c:f>
              <c:numCache>
                <c:formatCode>General</c:formatCode>
                <c:ptCount val="16"/>
                <c:pt idx="0">
                  <c:v>0</c:v>
                </c:pt>
                <c:pt idx="1">
                  <c:v>3.1666666666666665</c:v>
                </c:pt>
                <c:pt idx="2">
                  <c:v>6.333333333333333</c:v>
                </c:pt>
                <c:pt idx="3">
                  <c:v>9.5</c:v>
                </c:pt>
                <c:pt idx="4">
                  <c:v>12.666666666666666</c:v>
                </c:pt>
                <c:pt idx="5">
                  <c:v>15.833333333333332</c:v>
                </c:pt>
                <c:pt idx="6">
                  <c:v>19</c:v>
                </c:pt>
                <c:pt idx="7">
                  <c:v>22.166666666666668</c:v>
                </c:pt>
                <c:pt idx="8">
                  <c:v>25.333333333333336</c:v>
                </c:pt>
                <c:pt idx="9">
                  <c:v>28.500000000000004</c:v>
                </c:pt>
                <c:pt idx="10">
                  <c:v>31.666666666666671</c:v>
                </c:pt>
                <c:pt idx="11">
                  <c:v>34.833333333333336</c:v>
                </c:pt>
                <c:pt idx="12">
                  <c:v>38</c:v>
                </c:pt>
                <c:pt idx="13">
                  <c:v>41.166666666666664</c:v>
                </c:pt>
                <c:pt idx="14">
                  <c:v>44.333333333333329</c:v>
                </c:pt>
                <c:pt idx="15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D-4111-AB81-F994A436AE23}"/>
            </c:ext>
          </c:extLst>
        </c:ser>
        <c:ser>
          <c:idx val="3"/>
          <c:order val="1"/>
          <c:tx>
            <c:strRef>
              <c:f>'[1]Van Door ''08'!$D$1</c:f>
              <c:strCache>
                <c:ptCount val="1"/>
                <c:pt idx="0">
                  <c:v>Current (A)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'[1]Van Door ''08'!$C$1:$C$17</c:f>
              <c:strCache>
                <c:ptCount val="17"/>
                <c:pt idx="0">
                  <c:v>Torque (in lbs)</c:v>
                </c:pt>
                <c:pt idx="1">
                  <c:v>360</c:v>
                </c:pt>
                <c:pt idx="2">
                  <c:v>336</c:v>
                </c:pt>
                <c:pt idx="3">
                  <c:v>312</c:v>
                </c:pt>
                <c:pt idx="4">
                  <c:v>288</c:v>
                </c:pt>
                <c:pt idx="5">
                  <c:v>264</c:v>
                </c:pt>
                <c:pt idx="6">
                  <c:v>240</c:v>
                </c:pt>
                <c:pt idx="7">
                  <c:v>216</c:v>
                </c:pt>
                <c:pt idx="8">
                  <c:v>192</c:v>
                </c:pt>
                <c:pt idx="9">
                  <c:v>168</c:v>
                </c:pt>
                <c:pt idx="10">
                  <c:v>144</c:v>
                </c:pt>
                <c:pt idx="11">
                  <c:v>120</c:v>
                </c:pt>
                <c:pt idx="12">
                  <c:v>96</c:v>
                </c:pt>
                <c:pt idx="13">
                  <c:v>72</c:v>
                </c:pt>
                <c:pt idx="14">
                  <c:v>48</c:v>
                </c:pt>
                <c:pt idx="15">
                  <c:v>24</c:v>
                </c:pt>
                <c:pt idx="16">
                  <c:v>0</c:v>
                </c:pt>
              </c:strCache>
            </c:strRef>
          </c:cat>
          <c:val>
            <c:numRef>
              <c:f>'[1]Van Door ''08'!$D$2:$D$17</c:f>
              <c:numCache>
                <c:formatCode>General</c:formatCode>
                <c:ptCount val="16"/>
                <c:pt idx="0">
                  <c:v>24.2</c:v>
                </c:pt>
                <c:pt idx="1">
                  <c:v>22.668666666666667</c:v>
                </c:pt>
                <c:pt idx="2">
                  <c:v>21.137333333333334</c:v>
                </c:pt>
                <c:pt idx="3">
                  <c:v>19.605999999999998</c:v>
                </c:pt>
                <c:pt idx="4">
                  <c:v>18.074666666666666</c:v>
                </c:pt>
                <c:pt idx="5">
                  <c:v>16.543333333333333</c:v>
                </c:pt>
                <c:pt idx="6">
                  <c:v>15.011999999999999</c:v>
                </c:pt>
                <c:pt idx="7">
                  <c:v>13.480666666666666</c:v>
                </c:pt>
                <c:pt idx="8">
                  <c:v>11.94933333333333</c:v>
                </c:pt>
                <c:pt idx="9">
                  <c:v>10.417999999999997</c:v>
                </c:pt>
                <c:pt idx="10">
                  <c:v>8.8866666666666649</c:v>
                </c:pt>
                <c:pt idx="11">
                  <c:v>7.3553333333333306</c:v>
                </c:pt>
                <c:pt idx="12">
                  <c:v>5.8239999999999981</c:v>
                </c:pt>
                <c:pt idx="13">
                  <c:v>4.2926666666666691</c:v>
                </c:pt>
                <c:pt idx="14">
                  <c:v>2.7613333333333365</c:v>
                </c:pt>
                <c:pt idx="15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D-4111-AB81-F994A436AE23}"/>
            </c:ext>
          </c:extLst>
        </c:ser>
        <c:ser>
          <c:idx val="4"/>
          <c:order val="2"/>
          <c:tx>
            <c:strRef>
              <c:f>'[1]Van Door ''08'!$E$1</c:f>
              <c:strCache>
                <c:ptCount val="1"/>
                <c:pt idx="0">
                  <c:v>Power (wt)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'[1]Van Door ''08'!$C$1:$C$17</c:f>
              <c:strCache>
                <c:ptCount val="17"/>
                <c:pt idx="0">
                  <c:v>Torque (in lbs)</c:v>
                </c:pt>
                <c:pt idx="1">
                  <c:v>360</c:v>
                </c:pt>
                <c:pt idx="2">
                  <c:v>336</c:v>
                </c:pt>
                <c:pt idx="3">
                  <c:v>312</c:v>
                </c:pt>
                <c:pt idx="4">
                  <c:v>288</c:v>
                </c:pt>
                <c:pt idx="5">
                  <c:v>264</c:v>
                </c:pt>
                <c:pt idx="6">
                  <c:v>240</c:v>
                </c:pt>
                <c:pt idx="7">
                  <c:v>216</c:v>
                </c:pt>
                <c:pt idx="8">
                  <c:v>192</c:v>
                </c:pt>
                <c:pt idx="9">
                  <c:v>168</c:v>
                </c:pt>
                <c:pt idx="10">
                  <c:v>144</c:v>
                </c:pt>
                <c:pt idx="11">
                  <c:v>120</c:v>
                </c:pt>
                <c:pt idx="12">
                  <c:v>96</c:v>
                </c:pt>
                <c:pt idx="13">
                  <c:v>72</c:v>
                </c:pt>
                <c:pt idx="14">
                  <c:v>48</c:v>
                </c:pt>
                <c:pt idx="15">
                  <c:v>24</c:v>
                </c:pt>
                <c:pt idx="16">
                  <c:v>0</c:v>
                </c:pt>
              </c:strCache>
            </c:strRef>
          </c:cat>
          <c:val>
            <c:numRef>
              <c:f>'[1]Van Door ''08'!$E$2:$E$17</c:f>
              <c:numCache>
                <c:formatCode>General</c:formatCode>
                <c:ptCount val="16"/>
                <c:pt idx="0">
                  <c:v>0</c:v>
                </c:pt>
                <c:pt idx="1">
                  <c:v>12.587648801964274</c:v>
                </c:pt>
                <c:pt idx="2">
                  <c:v>23.377062060790795</c:v>
                </c:pt>
                <c:pt idx="3">
                  <c:v>32.368239776479562</c:v>
                </c:pt>
                <c:pt idx="4">
                  <c:v>39.561181949030569</c:v>
                </c:pt>
                <c:pt idx="5">
                  <c:v>44.955888578443833</c:v>
                </c:pt>
                <c:pt idx="6">
                  <c:v>48.55235966471934</c:v>
                </c:pt>
                <c:pt idx="7">
                  <c:v>50.350595207857097</c:v>
                </c:pt>
                <c:pt idx="8">
                  <c:v>50.350595207857083</c:v>
                </c:pt>
                <c:pt idx="9">
                  <c:v>48.55235966471934</c:v>
                </c:pt>
                <c:pt idx="10">
                  <c:v>44.955888578443826</c:v>
                </c:pt>
                <c:pt idx="11">
                  <c:v>39.561181949030576</c:v>
                </c:pt>
                <c:pt idx="12">
                  <c:v>32.368239776479555</c:v>
                </c:pt>
                <c:pt idx="13">
                  <c:v>23.377062060790799</c:v>
                </c:pt>
                <c:pt idx="14">
                  <c:v>12.587648801964292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D-4111-AB81-F994A436AE23}"/>
            </c:ext>
          </c:extLst>
        </c:ser>
        <c:ser>
          <c:idx val="5"/>
          <c:order val="3"/>
          <c:tx>
            <c:strRef>
              <c:f>'[1]Van Door ''08'!$F$1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'[1]Van Door ''08'!$C$1:$C$17</c:f>
              <c:strCache>
                <c:ptCount val="17"/>
                <c:pt idx="0">
                  <c:v>Torque (in lbs)</c:v>
                </c:pt>
                <c:pt idx="1">
                  <c:v>360</c:v>
                </c:pt>
                <c:pt idx="2">
                  <c:v>336</c:v>
                </c:pt>
                <c:pt idx="3">
                  <c:v>312</c:v>
                </c:pt>
                <c:pt idx="4">
                  <c:v>288</c:v>
                </c:pt>
                <c:pt idx="5">
                  <c:v>264</c:v>
                </c:pt>
                <c:pt idx="6">
                  <c:v>240</c:v>
                </c:pt>
                <c:pt idx="7">
                  <c:v>216</c:v>
                </c:pt>
                <c:pt idx="8">
                  <c:v>192</c:v>
                </c:pt>
                <c:pt idx="9">
                  <c:v>168</c:v>
                </c:pt>
                <c:pt idx="10">
                  <c:v>144</c:v>
                </c:pt>
                <c:pt idx="11">
                  <c:v>120</c:v>
                </c:pt>
                <c:pt idx="12">
                  <c:v>96</c:v>
                </c:pt>
                <c:pt idx="13">
                  <c:v>72</c:v>
                </c:pt>
                <c:pt idx="14">
                  <c:v>48</c:v>
                </c:pt>
                <c:pt idx="15">
                  <c:v>24</c:v>
                </c:pt>
                <c:pt idx="16">
                  <c:v>0</c:v>
                </c:pt>
              </c:strCache>
            </c:strRef>
          </c:cat>
          <c:val>
            <c:numRef>
              <c:f>'[1]Van Door ''08'!$H$2:$H$17</c:f>
              <c:numCache>
                <c:formatCode>General</c:formatCode>
                <c:ptCount val="16"/>
                <c:pt idx="0">
                  <c:v>0</c:v>
                </c:pt>
                <c:pt idx="1">
                  <c:v>4.6274037592139941</c:v>
                </c:pt>
                <c:pt idx="2">
                  <c:v>9.2163399911652348</c:v>
                </c:pt>
                <c:pt idx="3">
                  <c:v>13.757795137746761</c:v>
                </c:pt>
                <c:pt idx="4">
                  <c:v>18.239701031383966</c:v>
                </c:pt>
                <c:pt idx="5">
                  <c:v>22.645521145700098</c:v>
                </c:pt>
                <c:pt idx="6">
                  <c:v>26.951971569810457</c:v>
                </c:pt>
                <c:pt idx="7">
                  <c:v>31.125188670106013</c:v>
                </c:pt>
                <c:pt idx="8">
                  <c:v>35.113950016637673</c:v>
                </c:pt>
                <c:pt idx="9">
                  <c:v>38.836916606449854</c:v>
                </c:pt>
                <c:pt idx="10">
                  <c:v>42.15668471346946</c:v>
                </c:pt>
                <c:pt idx="11">
                  <c:v>44.821424305527266</c:v>
                </c:pt>
                <c:pt idx="12">
                  <c:v>46.314445650869338</c:v>
                </c:pt>
                <c:pt idx="13">
                  <c:v>45.381779120963635</c:v>
                </c:pt>
                <c:pt idx="14">
                  <c:v>37.987834385454718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D-4111-AB81-F994A436A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54720"/>
        <c:axId val="86256256"/>
      </c:lineChart>
      <c:dateAx>
        <c:axId val="86254720"/>
        <c:scaling>
          <c:orientation val="maxMin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86256256"/>
        <c:crossesAt val="0"/>
        <c:auto val="0"/>
        <c:lblOffset val="100"/>
        <c:baseTimeUnit val="days"/>
        <c:majorUnit val="25"/>
      </c:dateAx>
      <c:valAx>
        <c:axId val="86256256"/>
        <c:scaling>
          <c:orientation val="minMax"/>
          <c:max val="60"/>
          <c:min val="0"/>
        </c:scaling>
        <c:delete val="0"/>
        <c:axPos val="r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in"/>
        <c:tickLblPos val="high"/>
        <c:spPr>
          <a:ln w="3175">
            <a:solidFill>
              <a:srgbClr val="808080"/>
            </a:solidFill>
            <a:prstDash val="solid"/>
          </a:ln>
        </c:spPr>
        <c:crossAx val="86254720"/>
        <c:crosses val="autoZero"/>
        <c:crossBetween val="midCat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55921011842"/>
          <c:y val="0.386706710754811"/>
          <c:w val="0.202755905511811"/>
          <c:h val="0.2265858648333609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landscape" horizontalDpi="-2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673100</xdr:colOff>
      <xdr:row>51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ttawacountyroadcommis-my.sharepoint.com/Users/stafford/Documents/ES2201+RBE1001/DC%20Mo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x (3 wire)"/>
      <sheetName val="Vex 269"/>
      <sheetName val="Vex 393"/>
      <sheetName val="Explanation-Directions"/>
      <sheetName val="CIM '06"/>
      <sheetName val="Fisher Price '08"/>
      <sheetName val="BaneBot RS545 '09"/>
      <sheetName val="Globe (12V)"/>
      <sheetName val="Keyang Window '09"/>
      <sheetName val="Window (Denso) '09"/>
      <sheetName val="Mabuchi RS-385SH '09"/>
      <sheetName val="Van Door '08"/>
      <sheetName val="BanBot RS550 '08"/>
      <sheetName val="BaneBot RS540 '08"/>
      <sheetName val="F-P '07"/>
      <sheetName val="Big CIM '06"/>
      <sheetName val="Johnson '06 (&quot;CCW&quot;)"/>
      <sheetName val="Van Door"/>
      <sheetName val="Globe '06"/>
      <sheetName val="Window (Jedico) 2005"/>
      <sheetName val="Globe (10V)"/>
      <sheetName val=".5 in Drill"/>
      <sheetName val="Seat (Cold)"/>
      <sheetName val="Seat (Hot)"/>
      <sheetName val=".375 Drill"/>
      <sheetName val=".375 Drill+trans (low gear)"/>
      <sheetName val="CVT-Lo"/>
      <sheetName val="CVT-Hi"/>
      <sheetName val="Mabuchi"/>
      <sheetName val="Johnson (12V)"/>
      <sheetName val="Johnson (13.5V)"/>
      <sheetName val="MiniIF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Speed (rpm)</v>
          </cell>
          <cell r="C1" t="str">
            <v>Torque (in lbs)</v>
          </cell>
          <cell r="D1" t="str">
            <v>Current (A)</v>
          </cell>
          <cell r="E1" t="str">
            <v>Power (wt)</v>
          </cell>
          <cell r="F1" t="str">
            <v>Efficiency (%)</v>
          </cell>
        </row>
        <row r="2">
          <cell r="A2">
            <v>0</v>
          </cell>
          <cell r="C2">
            <v>360</v>
          </cell>
          <cell r="D2">
            <v>24.2</v>
          </cell>
          <cell r="E2">
            <v>0</v>
          </cell>
          <cell r="H2">
            <v>0</v>
          </cell>
        </row>
        <row r="3">
          <cell r="A3">
            <v>3.1666666666666665</v>
          </cell>
          <cell r="C3">
            <v>336.00000000000006</v>
          </cell>
          <cell r="D3">
            <v>22.668666666666667</v>
          </cell>
          <cell r="E3">
            <v>12.587648801964274</v>
          </cell>
          <cell r="H3">
            <v>4.6274037592139941</v>
          </cell>
        </row>
        <row r="4">
          <cell r="A4">
            <v>6.333333333333333</v>
          </cell>
          <cell r="C4">
            <v>312</v>
          </cell>
          <cell r="D4">
            <v>21.137333333333334</v>
          </cell>
          <cell r="E4">
            <v>23.377062060790795</v>
          </cell>
          <cell r="H4">
            <v>9.2163399911652348</v>
          </cell>
        </row>
        <row r="5">
          <cell r="A5">
            <v>9.5</v>
          </cell>
          <cell r="C5">
            <v>288.00000000000006</v>
          </cell>
          <cell r="D5">
            <v>19.605999999999998</v>
          </cell>
          <cell r="E5">
            <v>32.368239776479562</v>
          </cell>
          <cell r="H5">
            <v>13.757795137746761</v>
          </cell>
        </row>
        <row r="6">
          <cell r="A6">
            <v>12.666666666666666</v>
          </cell>
          <cell r="C6">
            <v>264.00000000000006</v>
          </cell>
          <cell r="D6">
            <v>18.074666666666666</v>
          </cell>
          <cell r="E6">
            <v>39.561181949030569</v>
          </cell>
          <cell r="H6">
            <v>18.239701031383966</v>
          </cell>
        </row>
        <row r="7">
          <cell r="A7">
            <v>15.833333333333332</v>
          </cell>
          <cell r="C7">
            <v>240.00000000000003</v>
          </cell>
          <cell r="D7">
            <v>16.543333333333333</v>
          </cell>
          <cell r="E7">
            <v>44.955888578443833</v>
          </cell>
          <cell r="H7">
            <v>22.645521145700098</v>
          </cell>
        </row>
        <row r="8">
          <cell r="A8">
            <v>19</v>
          </cell>
          <cell r="C8">
            <v>216.00000000000003</v>
          </cell>
          <cell r="D8">
            <v>15.011999999999999</v>
          </cell>
          <cell r="E8">
            <v>48.55235966471934</v>
          </cell>
          <cell r="H8">
            <v>26.951971569810457</v>
          </cell>
        </row>
        <row r="9">
          <cell r="A9">
            <v>22.166666666666668</v>
          </cell>
          <cell r="C9">
            <v>192</v>
          </cell>
          <cell r="D9">
            <v>13.480666666666666</v>
          </cell>
          <cell r="E9">
            <v>50.350595207857097</v>
          </cell>
          <cell r="H9">
            <v>31.125188670106013</v>
          </cell>
        </row>
        <row r="10">
          <cell r="A10">
            <v>25.333333333333336</v>
          </cell>
          <cell r="C10">
            <v>167.99999999999997</v>
          </cell>
          <cell r="D10">
            <v>11.94933333333333</v>
          </cell>
          <cell r="E10">
            <v>50.350595207857083</v>
          </cell>
          <cell r="H10">
            <v>35.113950016637673</v>
          </cell>
        </row>
        <row r="11">
          <cell r="A11">
            <v>28.500000000000004</v>
          </cell>
          <cell r="C11">
            <v>144</v>
          </cell>
          <cell r="D11">
            <v>10.417999999999997</v>
          </cell>
          <cell r="E11">
            <v>48.55235966471934</v>
          </cell>
          <cell r="H11">
            <v>38.836916606449854</v>
          </cell>
        </row>
        <row r="12">
          <cell r="A12">
            <v>31.666666666666671</v>
          </cell>
          <cell r="C12">
            <v>119.99999999999997</v>
          </cell>
          <cell r="D12">
            <v>8.8866666666666649</v>
          </cell>
          <cell r="E12">
            <v>44.955888578443826</v>
          </cell>
          <cell r="H12">
            <v>42.15668471346946</v>
          </cell>
        </row>
        <row r="13">
          <cell r="A13">
            <v>34.833333333333336</v>
          </cell>
          <cell r="C13">
            <v>96</v>
          </cell>
          <cell r="D13">
            <v>7.3553333333333306</v>
          </cell>
          <cell r="E13">
            <v>39.561181949030576</v>
          </cell>
          <cell r="H13">
            <v>44.821424305527266</v>
          </cell>
        </row>
        <row r="14">
          <cell r="A14">
            <v>38</v>
          </cell>
          <cell r="C14">
            <v>72</v>
          </cell>
          <cell r="D14">
            <v>5.8239999999999981</v>
          </cell>
          <cell r="E14">
            <v>32.368239776479555</v>
          </cell>
          <cell r="H14">
            <v>46.314445650869338</v>
          </cell>
        </row>
        <row r="15">
          <cell r="A15">
            <v>41.166666666666664</v>
          </cell>
          <cell r="C15">
            <v>48.000000000000021</v>
          </cell>
          <cell r="D15">
            <v>4.2926666666666691</v>
          </cell>
          <cell r="E15">
            <v>23.377062060790799</v>
          </cell>
          <cell r="H15">
            <v>45.381779120963635</v>
          </cell>
        </row>
        <row r="16">
          <cell r="A16">
            <v>44.333333333333329</v>
          </cell>
          <cell r="C16">
            <v>24.000000000000039</v>
          </cell>
          <cell r="D16">
            <v>2.7613333333333365</v>
          </cell>
          <cell r="E16">
            <v>12.587648801964292</v>
          </cell>
          <cell r="H16">
            <v>37.987834385454718</v>
          </cell>
        </row>
        <row r="17">
          <cell r="A17">
            <v>47.5</v>
          </cell>
          <cell r="C17">
            <v>0</v>
          </cell>
          <cell r="D17">
            <v>1.23</v>
          </cell>
          <cell r="E17">
            <v>0</v>
          </cell>
          <cell r="H1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6"/>
  <sheetViews>
    <sheetView tabSelected="1" workbookViewId="0">
      <selection activeCell="Y14" sqref="Y14"/>
    </sheetView>
  </sheetViews>
  <sheetFormatPr defaultColWidth="8.86328125" defaultRowHeight="14.25" x14ac:dyDescent="0.45"/>
  <cols>
    <col min="1" max="1" width="22.86328125" bestFit="1" customWidth="1"/>
    <col min="2" max="2" width="14.6640625" customWidth="1"/>
    <col min="3" max="3" width="14.19921875" customWidth="1"/>
    <col min="4" max="4" width="9.86328125" bestFit="1" customWidth="1"/>
    <col min="5" max="5" width="14.1328125" bestFit="1" customWidth="1"/>
    <col min="6" max="6" width="14.1328125" customWidth="1"/>
    <col min="7" max="7" width="15" bestFit="1" customWidth="1"/>
    <col min="12" max="12" width="12.6640625" customWidth="1"/>
    <col min="13" max="13" width="14" customWidth="1"/>
    <col min="14" max="14" width="14.33203125" customWidth="1"/>
    <col min="15" max="19" width="14" customWidth="1"/>
    <col min="20" max="20" width="13.19921875" customWidth="1"/>
    <col min="21" max="21" width="15" customWidth="1"/>
    <col min="22" max="22" width="12.53125" customWidth="1"/>
    <col min="23" max="23" width="12.86328125" customWidth="1"/>
    <col min="24" max="24" width="13.46484375" customWidth="1"/>
    <col min="25" max="25" width="14.796875" customWidth="1"/>
    <col min="26" max="26" width="13.46484375" customWidth="1"/>
    <col min="27" max="27" width="11.53125" customWidth="1"/>
  </cols>
  <sheetData>
    <row r="1" spans="1:27" ht="48" customHeight="1" thickBot="1" x14ac:dyDescent="0.5">
      <c r="A1" s="54" t="s">
        <v>107</v>
      </c>
      <c r="B1" s="45" t="s">
        <v>0</v>
      </c>
      <c r="C1" s="31" t="s">
        <v>7</v>
      </c>
      <c r="D1" s="31" t="s">
        <v>8</v>
      </c>
      <c r="E1" s="31" t="s">
        <v>9</v>
      </c>
      <c r="F1" s="133" t="s">
        <v>112</v>
      </c>
      <c r="G1" s="31" t="s">
        <v>10</v>
      </c>
      <c r="H1" s="32" t="s">
        <v>26</v>
      </c>
      <c r="I1" s="32" t="s">
        <v>27</v>
      </c>
      <c r="J1" s="33" t="s">
        <v>28</v>
      </c>
      <c r="L1" s="131" t="s">
        <v>108</v>
      </c>
      <c r="M1" s="131" t="s">
        <v>109</v>
      </c>
      <c r="N1" s="131" t="s">
        <v>122</v>
      </c>
      <c r="O1" s="131" t="s">
        <v>113</v>
      </c>
      <c r="P1" s="131" t="s">
        <v>114</v>
      </c>
      <c r="Q1" s="131" t="s">
        <v>123</v>
      </c>
      <c r="R1" s="131" t="s">
        <v>120</v>
      </c>
      <c r="S1" s="131" t="s">
        <v>121</v>
      </c>
      <c r="T1" s="131" t="s">
        <v>128</v>
      </c>
      <c r="U1" s="131" t="s">
        <v>111</v>
      </c>
      <c r="V1" s="132" t="s">
        <v>110</v>
      </c>
      <c r="W1" s="131" t="s">
        <v>127</v>
      </c>
      <c r="X1" s="131" t="s">
        <v>126</v>
      </c>
      <c r="Y1" s="149" t="s">
        <v>130</v>
      </c>
      <c r="Z1" s="131" t="s">
        <v>124</v>
      </c>
      <c r="AA1" s="131" t="s">
        <v>125</v>
      </c>
    </row>
    <row r="2" spans="1:27" ht="14.65" thickBot="1" x14ac:dyDescent="0.5">
      <c r="A2" s="55" t="s">
        <v>1</v>
      </c>
      <c r="B2" s="46" t="s">
        <v>2</v>
      </c>
      <c r="C2" s="34">
        <v>340</v>
      </c>
      <c r="D2" s="34" t="s">
        <v>4</v>
      </c>
      <c r="E2" s="34">
        <v>5330</v>
      </c>
      <c r="F2" s="35">
        <f>E2/60</f>
        <v>88.833333333333329</v>
      </c>
      <c r="G2" s="35">
        <v>21.33</v>
      </c>
      <c r="H2" s="36">
        <v>6</v>
      </c>
      <c r="I2" s="34"/>
      <c r="J2" s="37"/>
      <c r="L2">
        <v>5</v>
      </c>
      <c r="M2">
        <v>1</v>
      </c>
      <c r="N2" s="138">
        <f>F2/L2*M2</f>
        <v>17.766666666666666</v>
      </c>
      <c r="O2">
        <v>1</v>
      </c>
      <c r="P2">
        <v>1</v>
      </c>
      <c r="Q2" s="138">
        <f>N2/O2*P2</f>
        <v>17.766666666666666</v>
      </c>
      <c r="R2" s="143">
        <v>0.8</v>
      </c>
      <c r="S2" s="138">
        <f>Q2*R2</f>
        <v>14.213333333333333</v>
      </c>
      <c r="T2">
        <v>4</v>
      </c>
      <c r="U2" s="138">
        <f>T2*3.14/12</f>
        <v>1.0466666666666666</v>
      </c>
      <c r="V2" s="138">
        <f>S2*U2</f>
        <v>14.876622222222222</v>
      </c>
      <c r="W2" s="63">
        <f>(G2*L2/M2)*O2/P2</f>
        <v>106.64999999999999</v>
      </c>
      <c r="X2" s="63">
        <f>W2/12</f>
        <v>8.8874999999999993</v>
      </c>
      <c r="Y2" s="150">
        <f>W2/(T2/2)</f>
        <v>53.324999999999996</v>
      </c>
      <c r="AA2" s="144">
        <f>Z2/U2*L2*60</f>
        <v>0</v>
      </c>
    </row>
    <row r="3" spans="1:27" ht="14.65" thickBot="1" x14ac:dyDescent="0.5">
      <c r="A3" s="56" t="s">
        <v>29</v>
      </c>
      <c r="B3" s="47" t="s">
        <v>89</v>
      </c>
      <c r="C3" s="12">
        <v>225</v>
      </c>
      <c r="D3" s="12" t="s">
        <v>90</v>
      </c>
      <c r="E3" s="12">
        <v>5840</v>
      </c>
      <c r="F3" s="35">
        <f t="shared" ref="F3:F23" si="0">E3/60</f>
        <v>97.333333333333329</v>
      </c>
      <c r="G3" s="13">
        <v>12.4</v>
      </c>
      <c r="H3" s="14" t="s">
        <v>25</v>
      </c>
      <c r="I3" s="12"/>
      <c r="J3" s="15"/>
      <c r="L3">
        <v>100</v>
      </c>
      <c r="M3">
        <v>1</v>
      </c>
      <c r="N3" s="138">
        <f>F3/L3*M3</f>
        <v>0.97333333333333327</v>
      </c>
      <c r="O3">
        <v>1</v>
      </c>
      <c r="P3">
        <v>1</v>
      </c>
      <c r="Q3" s="138">
        <f>N3/O3*P3</f>
        <v>0.97333333333333327</v>
      </c>
      <c r="R3" s="143">
        <v>0.9</v>
      </c>
      <c r="S3" s="138">
        <f>Q3*R3</f>
        <v>0.876</v>
      </c>
      <c r="T3">
        <v>2</v>
      </c>
      <c r="U3" s="138">
        <f>T3*3.14/12</f>
        <v>0.52333333333333332</v>
      </c>
      <c r="V3" s="138">
        <f>S3*U3</f>
        <v>0.45843999999999996</v>
      </c>
      <c r="W3" s="63">
        <f>(G3*L3/M3)*O3/P3</f>
        <v>1240</v>
      </c>
      <c r="X3" s="63">
        <f>W3/12</f>
        <v>103.33333333333333</v>
      </c>
      <c r="Y3" s="150">
        <f>W3/(T3/2)</f>
        <v>1240</v>
      </c>
    </row>
    <row r="4" spans="1:27" ht="14.65" thickBot="1" x14ac:dyDescent="0.5">
      <c r="A4" s="57" t="s">
        <v>30</v>
      </c>
      <c r="B4" s="48" t="s">
        <v>92</v>
      </c>
      <c r="C4" s="16">
        <v>185</v>
      </c>
      <c r="D4" s="16" t="s">
        <v>41</v>
      </c>
      <c r="E4" s="16">
        <v>13180</v>
      </c>
      <c r="F4" s="35">
        <f t="shared" si="0"/>
        <v>219.66666666666666</v>
      </c>
      <c r="G4" s="17">
        <v>3.5</v>
      </c>
      <c r="H4" s="18" t="s">
        <v>67</v>
      </c>
      <c r="I4" s="16"/>
      <c r="J4" s="19"/>
      <c r="L4">
        <v>200</v>
      </c>
      <c r="M4">
        <v>1</v>
      </c>
      <c r="N4" s="138">
        <f>F4/L4*M4</f>
        <v>1.0983333333333334</v>
      </c>
      <c r="O4">
        <v>1</v>
      </c>
      <c r="P4">
        <v>1</v>
      </c>
      <c r="Q4" s="138">
        <f>N4/O4*P4</f>
        <v>1.0983333333333334</v>
      </c>
      <c r="R4" s="143">
        <v>0.7</v>
      </c>
      <c r="S4" s="138">
        <f>Q4*R4</f>
        <v>0.76883333333333337</v>
      </c>
      <c r="T4">
        <v>2</v>
      </c>
      <c r="U4" s="138">
        <f>T4*3.14/12</f>
        <v>0.52333333333333332</v>
      </c>
      <c r="V4" s="138">
        <f>S4*U4</f>
        <v>0.40235611111111114</v>
      </c>
      <c r="W4">
        <f>(G4*L4/M4)*O4/P4</f>
        <v>700</v>
      </c>
      <c r="X4" s="63">
        <f>W4/12</f>
        <v>58.333333333333336</v>
      </c>
      <c r="Y4" s="150">
        <f>W4/(T4/2)</f>
        <v>700</v>
      </c>
    </row>
    <row r="5" spans="1:27" ht="14.65" thickBot="1" x14ac:dyDescent="0.5">
      <c r="A5" s="56" t="s">
        <v>23</v>
      </c>
      <c r="B5" s="47" t="s">
        <v>3</v>
      </c>
      <c r="C5" s="12">
        <v>270</v>
      </c>
      <c r="D5" s="12" t="s">
        <v>5</v>
      </c>
      <c r="E5" s="12">
        <v>12996</v>
      </c>
      <c r="F5" s="35">
        <f t="shared" si="0"/>
        <v>216.6</v>
      </c>
      <c r="G5" s="13">
        <v>6.9</v>
      </c>
      <c r="H5" s="20" t="s">
        <v>25</v>
      </c>
      <c r="I5" s="21"/>
      <c r="J5" s="15"/>
      <c r="L5">
        <v>100</v>
      </c>
      <c r="M5">
        <v>1</v>
      </c>
      <c r="N5" s="138">
        <f>F5/L5*M5</f>
        <v>2.1659999999999999</v>
      </c>
      <c r="O5">
        <v>1</v>
      </c>
      <c r="P5">
        <v>1</v>
      </c>
      <c r="Q5" s="138">
        <f>N5/O5*P5</f>
        <v>2.1659999999999999</v>
      </c>
      <c r="R5" s="143">
        <v>1</v>
      </c>
      <c r="S5" s="138">
        <f>Q5*R5</f>
        <v>2.1659999999999999</v>
      </c>
      <c r="T5">
        <v>2</v>
      </c>
      <c r="U5" s="138">
        <f>T5*3.14/12</f>
        <v>0.52333333333333332</v>
      </c>
      <c r="V5" s="138">
        <f>S5*U5</f>
        <v>1.13354</v>
      </c>
      <c r="W5">
        <f>(G5*L5/M5)*O5/P5</f>
        <v>690</v>
      </c>
      <c r="X5" s="63">
        <f>W5/12</f>
        <v>57.5</v>
      </c>
      <c r="Y5" s="150">
        <f>W5/(T5/2)</f>
        <v>690</v>
      </c>
    </row>
    <row r="6" spans="1:27" ht="14.65" thickBot="1" x14ac:dyDescent="0.5">
      <c r="A6" s="58" t="s">
        <v>43</v>
      </c>
      <c r="B6" s="49" t="s">
        <v>11</v>
      </c>
      <c r="C6" s="1">
        <v>250</v>
      </c>
      <c r="D6" s="1" t="s">
        <v>6</v>
      </c>
      <c r="E6" s="1">
        <v>19300</v>
      </c>
      <c r="F6" s="35">
        <f t="shared" si="0"/>
        <v>321.66666666666669</v>
      </c>
      <c r="G6" s="2">
        <v>4.3</v>
      </c>
      <c r="H6" s="10" t="s">
        <v>67</v>
      </c>
      <c r="I6" s="8"/>
      <c r="J6" s="22"/>
      <c r="R6" s="143"/>
      <c r="Y6" s="150"/>
    </row>
    <row r="7" spans="1:27" ht="14.65" thickBot="1" x14ac:dyDescent="0.5">
      <c r="A7" s="58" t="s">
        <v>42</v>
      </c>
      <c r="B7" s="49" t="s">
        <v>58</v>
      </c>
      <c r="C7" s="1">
        <v>250</v>
      </c>
      <c r="D7" s="1" t="s">
        <v>6</v>
      </c>
      <c r="E7" s="1">
        <v>19300</v>
      </c>
      <c r="F7" s="35">
        <f t="shared" si="0"/>
        <v>321.66666666666669</v>
      </c>
      <c r="G7" s="2">
        <v>4.3</v>
      </c>
      <c r="H7" s="10" t="s">
        <v>67</v>
      </c>
      <c r="I7" s="8"/>
      <c r="J7" s="22"/>
      <c r="R7" s="143"/>
      <c r="Y7" s="150"/>
    </row>
    <row r="8" spans="1:27" ht="14.65" thickBot="1" x14ac:dyDescent="0.5">
      <c r="A8" s="58" t="s">
        <v>45</v>
      </c>
      <c r="B8" s="49" t="s">
        <v>11</v>
      </c>
      <c r="C8" s="1">
        <v>125</v>
      </c>
      <c r="D8" s="1" t="s">
        <v>91</v>
      </c>
      <c r="E8" s="1">
        <v>16800</v>
      </c>
      <c r="F8" s="35">
        <f t="shared" si="0"/>
        <v>280</v>
      </c>
      <c r="G8" s="2">
        <v>2.5</v>
      </c>
      <c r="H8" s="10" t="s">
        <v>67</v>
      </c>
      <c r="I8" s="8"/>
      <c r="J8" s="22"/>
      <c r="R8" s="143"/>
      <c r="Y8" s="150"/>
    </row>
    <row r="9" spans="1:27" ht="14.65" thickBot="1" x14ac:dyDescent="0.5">
      <c r="A9" s="58" t="s">
        <v>44</v>
      </c>
      <c r="B9" s="49" t="s">
        <v>11</v>
      </c>
      <c r="C9" s="1">
        <v>75</v>
      </c>
      <c r="D9" s="1" t="s">
        <v>59</v>
      </c>
      <c r="E9" s="1">
        <v>16800</v>
      </c>
      <c r="F9" s="35">
        <f t="shared" si="0"/>
        <v>280</v>
      </c>
      <c r="G9" s="2">
        <v>1.4</v>
      </c>
      <c r="H9" s="10" t="s">
        <v>67</v>
      </c>
      <c r="I9" s="8"/>
      <c r="J9" s="22"/>
      <c r="R9" s="143"/>
      <c r="Y9" s="150"/>
    </row>
    <row r="10" spans="1:27" ht="14.65" thickBot="1" x14ac:dyDescent="0.5">
      <c r="A10" s="58" t="s">
        <v>61</v>
      </c>
      <c r="B10" s="49" t="s">
        <v>11</v>
      </c>
      <c r="C10" s="1">
        <v>50</v>
      </c>
      <c r="D10" s="1" t="s">
        <v>20</v>
      </c>
      <c r="E10" s="1">
        <v>15500</v>
      </c>
      <c r="F10" s="35">
        <f t="shared" si="0"/>
        <v>258.33333333333331</v>
      </c>
      <c r="G10" s="2">
        <v>1</v>
      </c>
      <c r="H10" s="10" t="s">
        <v>67</v>
      </c>
      <c r="I10" s="1"/>
      <c r="J10" s="22"/>
      <c r="R10" s="143"/>
      <c r="Y10" s="150"/>
    </row>
    <row r="11" spans="1:27" ht="14.65" thickBot="1" x14ac:dyDescent="0.5">
      <c r="A11" s="57" t="s">
        <v>46</v>
      </c>
      <c r="B11" s="125" t="s">
        <v>11</v>
      </c>
      <c r="C11" s="16">
        <v>45</v>
      </c>
      <c r="D11" s="16" t="s">
        <v>60</v>
      </c>
      <c r="E11" s="16">
        <v>12180</v>
      </c>
      <c r="F11" s="35">
        <f t="shared" si="0"/>
        <v>203</v>
      </c>
      <c r="G11" s="17">
        <v>1.2</v>
      </c>
      <c r="H11" s="23" t="s">
        <v>67</v>
      </c>
      <c r="I11" s="24"/>
      <c r="J11" s="19"/>
      <c r="R11" s="143"/>
      <c r="Y11" s="150"/>
    </row>
    <row r="12" spans="1:27" ht="14.65" thickBot="1" x14ac:dyDescent="0.5">
      <c r="A12" s="59" t="s">
        <v>64</v>
      </c>
      <c r="B12" s="50" t="s">
        <v>11</v>
      </c>
      <c r="C12" s="25">
        <v>180</v>
      </c>
      <c r="D12" s="25" t="s">
        <v>19</v>
      </c>
      <c r="E12" s="25">
        <v>16000</v>
      </c>
      <c r="F12" s="35">
        <f t="shared" si="0"/>
        <v>266.66666666666669</v>
      </c>
      <c r="G12" s="26">
        <v>3.8</v>
      </c>
      <c r="H12" s="11">
        <v>4</v>
      </c>
      <c r="I12" s="27"/>
      <c r="J12" s="30"/>
      <c r="L12">
        <v>71</v>
      </c>
      <c r="M12">
        <v>1</v>
      </c>
      <c r="N12" s="138">
        <f>F12/L12*M12</f>
        <v>3.7558685446009394</v>
      </c>
      <c r="O12">
        <v>1</v>
      </c>
      <c r="P12">
        <v>1</v>
      </c>
      <c r="Q12" s="138">
        <f>N12/O12*P12</f>
        <v>3.7558685446009394</v>
      </c>
      <c r="R12" s="143">
        <v>1</v>
      </c>
      <c r="S12" s="138">
        <f>Q12*R12</f>
        <v>3.7558685446009394</v>
      </c>
      <c r="T12">
        <v>3</v>
      </c>
      <c r="U12" s="138">
        <f>T12*3.14/12</f>
        <v>0.78500000000000003</v>
      </c>
      <c r="V12" s="138">
        <f>S12*U12</f>
        <v>2.9483568075117375</v>
      </c>
      <c r="W12">
        <f>(G12*L12/M12)*O12/P12</f>
        <v>269.8</v>
      </c>
      <c r="X12" s="63">
        <f>W12/12</f>
        <v>22.483333333333334</v>
      </c>
      <c r="Y12" s="150">
        <f>W12/(T12/2)</f>
        <v>179.86666666666667</v>
      </c>
    </row>
    <row r="13" spans="1:27" ht="14.65" thickBot="1" x14ac:dyDescent="0.5">
      <c r="A13" s="56" t="s">
        <v>65</v>
      </c>
      <c r="B13" s="124" t="s">
        <v>11</v>
      </c>
      <c r="C13" s="122">
        <v>37</v>
      </c>
      <c r="D13" s="12" t="s">
        <v>88</v>
      </c>
      <c r="E13" s="12">
        <v>5700</v>
      </c>
      <c r="F13" s="35">
        <f t="shared" si="0"/>
        <v>95</v>
      </c>
      <c r="G13" s="126">
        <v>2.2000000000000002</v>
      </c>
      <c r="H13" s="14" t="s">
        <v>69</v>
      </c>
      <c r="I13" s="21"/>
      <c r="J13" s="15"/>
      <c r="L13">
        <v>100</v>
      </c>
      <c r="M13">
        <v>1</v>
      </c>
      <c r="N13" s="138">
        <f>F13/L13*M13</f>
        <v>0.95</v>
      </c>
      <c r="O13">
        <v>1</v>
      </c>
      <c r="P13">
        <v>1</v>
      </c>
      <c r="Q13" s="138">
        <f>N13/O13*P13</f>
        <v>0.95</v>
      </c>
      <c r="R13" s="143">
        <v>1</v>
      </c>
      <c r="S13" s="138">
        <f>Q13*R13</f>
        <v>0.95</v>
      </c>
      <c r="T13">
        <v>3</v>
      </c>
      <c r="U13" s="138">
        <f>T13*3.14/12</f>
        <v>0.78500000000000003</v>
      </c>
      <c r="V13" s="138">
        <f>S13*U13</f>
        <v>0.74575000000000002</v>
      </c>
      <c r="W13">
        <f>(G13*L13/M13)*O13/P13</f>
        <v>220.00000000000003</v>
      </c>
      <c r="X13" s="63">
        <f>W13/12</f>
        <v>18.333333333333336</v>
      </c>
      <c r="Y13" s="150">
        <f>W13/(T13/2)</f>
        <v>146.66666666666669</v>
      </c>
    </row>
    <row r="14" spans="1:27" ht="14.65" thickBot="1" x14ac:dyDescent="0.5">
      <c r="A14" s="57" t="s">
        <v>66</v>
      </c>
      <c r="B14" s="125" t="s">
        <v>11</v>
      </c>
      <c r="C14" s="123">
        <v>37</v>
      </c>
      <c r="D14" s="16" t="s">
        <v>88</v>
      </c>
      <c r="E14" s="16">
        <v>5700</v>
      </c>
      <c r="F14" s="35">
        <f t="shared" si="0"/>
        <v>95</v>
      </c>
      <c r="G14" s="17">
        <v>2.2000000000000002</v>
      </c>
      <c r="H14" s="18" t="s">
        <v>67</v>
      </c>
      <c r="I14" s="24"/>
      <c r="J14" s="19"/>
      <c r="R14" s="143"/>
      <c r="Y14" s="150"/>
    </row>
    <row r="15" spans="1:27" ht="14.65" thickBot="1" x14ac:dyDescent="0.5">
      <c r="A15" s="59" t="s">
        <v>47</v>
      </c>
      <c r="B15" s="51" t="s">
        <v>99</v>
      </c>
      <c r="C15" s="25">
        <v>30</v>
      </c>
      <c r="D15" s="25" t="s">
        <v>63</v>
      </c>
      <c r="E15" s="25">
        <v>100</v>
      </c>
      <c r="F15" s="35">
        <f t="shared" si="0"/>
        <v>1.6666666666666667</v>
      </c>
      <c r="G15" s="26">
        <v>100</v>
      </c>
      <c r="H15" s="36">
        <v>1</v>
      </c>
      <c r="I15" s="27"/>
      <c r="J15" s="30"/>
      <c r="R15" s="143"/>
      <c r="Y15" s="150"/>
    </row>
    <row r="16" spans="1:27" ht="14.65" thickBot="1" x14ac:dyDescent="0.5">
      <c r="A16" s="56" t="s">
        <v>83</v>
      </c>
      <c r="B16" s="130" t="s">
        <v>100</v>
      </c>
      <c r="C16" s="12">
        <v>50</v>
      </c>
      <c r="D16" s="12" t="s">
        <v>84</v>
      </c>
      <c r="E16" s="12">
        <v>48</v>
      </c>
      <c r="F16" s="35">
        <f t="shared" si="0"/>
        <v>0.8</v>
      </c>
      <c r="G16" s="13">
        <v>360</v>
      </c>
      <c r="H16" s="121" t="s">
        <v>68</v>
      </c>
      <c r="I16" s="12"/>
      <c r="J16" s="15"/>
      <c r="R16" s="143"/>
      <c r="Y16" s="150"/>
    </row>
    <row r="17" spans="1:25" ht="14.65" thickBot="1" x14ac:dyDescent="0.5">
      <c r="A17" s="118" t="s">
        <v>93</v>
      </c>
      <c r="B17" s="129" t="s">
        <v>100</v>
      </c>
      <c r="C17" s="8">
        <v>32</v>
      </c>
      <c r="D17" s="1" t="s">
        <v>82</v>
      </c>
      <c r="E17" s="8">
        <v>600</v>
      </c>
      <c r="F17" s="35">
        <f t="shared" si="0"/>
        <v>10</v>
      </c>
      <c r="G17" s="119">
        <v>17.7</v>
      </c>
      <c r="H17" s="10" t="s">
        <v>67</v>
      </c>
      <c r="I17" s="8"/>
      <c r="J17" s="22"/>
      <c r="R17" s="143"/>
      <c r="Y17" s="150"/>
    </row>
    <row r="18" spans="1:25" ht="14.65" thickBot="1" x14ac:dyDescent="0.5">
      <c r="A18" s="110" t="s">
        <v>48</v>
      </c>
      <c r="B18" s="120" t="s">
        <v>99</v>
      </c>
      <c r="C18" s="111">
        <v>25</v>
      </c>
      <c r="D18" s="112" t="s">
        <v>21</v>
      </c>
      <c r="E18" s="111">
        <v>70</v>
      </c>
      <c r="F18" s="35">
        <f t="shared" si="0"/>
        <v>1.1666666666666667</v>
      </c>
      <c r="G18" s="113">
        <v>118</v>
      </c>
      <c r="H18" s="10" t="s">
        <v>67</v>
      </c>
      <c r="I18" s="112"/>
      <c r="J18" s="115"/>
      <c r="R18" s="143"/>
      <c r="Y18" s="150"/>
    </row>
    <row r="19" spans="1:25" ht="14.65" thickBot="1" x14ac:dyDescent="0.5">
      <c r="A19" s="116" t="s">
        <v>49</v>
      </c>
      <c r="B19" s="120" t="s">
        <v>99</v>
      </c>
      <c r="C19" s="112">
        <v>25</v>
      </c>
      <c r="D19" s="112" t="s">
        <v>21</v>
      </c>
      <c r="E19" s="112">
        <v>86</v>
      </c>
      <c r="F19" s="35">
        <f t="shared" si="0"/>
        <v>1.4333333333333333</v>
      </c>
      <c r="G19" s="117">
        <v>93.8</v>
      </c>
      <c r="H19" s="114" t="s">
        <v>67</v>
      </c>
      <c r="I19" s="112"/>
      <c r="J19" s="115"/>
      <c r="R19" s="143"/>
      <c r="Y19" s="150"/>
    </row>
    <row r="20" spans="1:25" ht="14.65" thickBot="1" x14ac:dyDescent="0.5">
      <c r="A20" s="60" t="s">
        <v>50</v>
      </c>
      <c r="B20" s="120" t="s">
        <v>99</v>
      </c>
      <c r="C20" s="24">
        <v>22</v>
      </c>
      <c r="D20" s="16" t="s">
        <v>22</v>
      </c>
      <c r="E20" s="24">
        <v>92</v>
      </c>
      <c r="F20" s="35">
        <f t="shared" si="0"/>
        <v>1.5333333333333334</v>
      </c>
      <c r="G20" s="28">
        <v>81.400000000000006</v>
      </c>
      <c r="H20" s="23" t="s">
        <v>67</v>
      </c>
      <c r="I20" s="24"/>
      <c r="J20" s="19"/>
      <c r="R20" s="143"/>
      <c r="Y20" s="150"/>
    </row>
    <row r="21" spans="1:25" ht="14.65" thickBot="1" x14ac:dyDescent="0.5">
      <c r="A21" s="61" t="s">
        <v>51</v>
      </c>
      <c r="B21" s="52" t="s">
        <v>101</v>
      </c>
      <c r="C21" s="43">
        <v>18</v>
      </c>
      <c r="D21" s="34" t="s">
        <v>24</v>
      </c>
      <c r="E21" s="43">
        <v>5300</v>
      </c>
      <c r="F21" s="35">
        <f t="shared" si="0"/>
        <v>88.333333333333329</v>
      </c>
      <c r="G21" s="44">
        <v>1.1000000000000001</v>
      </c>
      <c r="H21" s="36">
        <v>4</v>
      </c>
      <c r="I21" s="43"/>
      <c r="J21" s="37"/>
      <c r="R21" s="143"/>
      <c r="Y21" s="150"/>
    </row>
    <row r="22" spans="1:25" ht="14.65" thickBot="1" x14ac:dyDescent="0.5">
      <c r="A22" s="62" t="s">
        <v>52</v>
      </c>
      <c r="B22" s="53" t="s">
        <v>102</v>
      </c>
      <c r="C22" s="38">
        <v>4</v>
      </c>
      <c r="D22" s="39" t="s">
        <v>62</v>
      </c>
      <c r="E22" s="38">
        <v>100</v>
      </c>
      <c r="F22" s="35">
        <f t="shared" si="0"/>
        <v>1.6666666666666667</v>
      </c>
      <c r="G22" s="40">
        <v>14.8</v>
      </c>
      <c r="H22" s="41">
        <v>2</v>
      </c>
      <c r="I22" s="38"/>
      <c r="J22" s="42"/>
      <c r="R22" s="143"/>
      <c r="Y22" s="151"/>
    </row>
    <row r="23" spans="1:25" ht="14.65" thickBot="1" x14ac:dyDescent="0.5">
      <c r="A23" s="134"/>
      <c r="B23" s="134"/>
      <c r="C23" s="132"/>
      <c r="D23" s="135"/>
      <c r="E23" s="132">
        <v>5310</v>
      </c>
      <c r="F23" s="35">
        <f t="shared" si="0"/>
        <v>88.5</v>
      </c>
      <c r="G23" s="136"/>
      <c r="H23" s="137"/>
      <c r="I23" s="132"/>
      <c r="J23" s="135"/>
      <c r="Y23" s="151"/>
    </row>
    <row r="24" spans="1:25" x14ac:dyDescent="0.45">
      <c r="A24" s="134"/>
      <c r="B24" s="134"/>
      <c r="C24" s="132"/>
      <c r="D24" s="135"/>
      <c r="E24" s="132"/>
      <c r="F24" s="88"/>
      <c r="G24" s="136"/>
      <c r="H24" s="137"/>
      <c r="I24" s="132"/>
      <c r="J24" s="135"/>
      <c r="Y24" s="151"/>
    </row>
    <row r="25" spans="1:25" x14ac:dyDescent="0.45">
      <c r="A25" s="134"/>
      <c r="B25" s="134"/>
      <c r="C25" s="132"/>
      <c r="D25" s="135"/>
      <c r="E25" s="132"/>
      <c r="F25" s="88"/>
      <c r="G25" s="136"/>
      <c r="H25" s="137"/>
      <c r="I25" s="132"/>
      <c r="J25" s="135"/>
      <c r="Y25" s="151"/>
    </row>
    <row r="26" spans="1:25" x14ac:dyDescent="0.45">
      <c r="A26" t="s">
        <v>103</v>
      </c>
      <c r="H26" s="29"/>
      <c r="Y26" s="151"/>
    </row>
    <row r="27" spans="1:25" x14ac:dyDescent="0.45">
      <c r="H27" t="s">
        <v>70</v>
      </c>
    </row>
    <row r="29" spans="1:25" x14ac:dyDescent="0.45">
      <c r="A29" s="128" t="s">
        <v>96</v>
      </c>
      <c r="B29" t="s">
        <v>98</v>
      </c>
    </row>
    <row r="30" spans="1:25" x14ac:dyDescent="0.45">
      <c r="B30" t="s">
        <v>106</v>
      </c>
    </row>
    <row r="31" spans="1:25" x14ac:dyDescent="0.45">
      <c r="B31" t="s">
        <v>97</v>
      </c>
    </row>
    <row r="32" spans="1:25" x14ac:dyDescent="0.45">
      <c r="B32" t="s">
        <v>105</v>
      </c>
    </row>
    <row r="33" spans="1:27" x14ac:dyDescent="0.45">
      <c r="B33" t="s">
        <v>104</v>
      </c>
    </row>
    <row r="34" spans="1:27" x14ac:dyDescent="0.45">
      <c r="A34" s="145" t="s">
        <v>131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6">
        <v>4.6100000000000003</v>
      </c>
      <c r="M34" s="146">
        <v>1</v>
      </c>
      <c r="N34" s="146">
        <v>19.197396963123644</v>
      </c>
      <c r="O34" s="146">
        <v>1</v>
      </c>
      <c r="P34" s="146">
        <v>1</v>
      </c>
      <c r="Q34" s="146">
        <v>19.197396963123644</v>
      </c>
      <c r="R34" s="146">
        <v>0.9</v>
      </c>
      <c r="S34" s="146">
        <v>17.277657266811282</v>
      </c>
      <c r="T34" s="146">
        <v>4</v>
      </c>
      <c r="U34" s="146">
        <v>1.0466666666666666</v>
      </c>
      <c r="V34" s="146">
        <v>18.083947939262476</v>
      </c>
      <c r="W34" s="146">
        <v>99.115000000000009</v>
      </c>
      <c r="X34" s="146">
        <v>8.2595833333333335</v>
      </c>
      <c r="Y34" s="148">
        <v>49.557500000000005</v>
      </c>
      <c r="Z34" s="146"/>
      <c r="AA34" s="146"/>
    </row>
    <row r="35" spans="1:27" x14ac:dyDescent="0.45">
      <c r="A35" s="145" t="s">
        <v>129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6">
        <v>10.71</v>
      </c>
      <c r="M35" s="146">
        <v>1</v>
      </c>
      <c r="N35" s="146">
        <v>8.2633053221288506</v>
      </c>
      <c r="O35" s="146">
        <v>1</v>
      </c>
      <c r="P35" s="146">
        <v>1</v>
      </c>
      <c r="Q35" s="146">
        <v>8.2633053221288506</v>
      </c>
      <c r="R35" s="146">
        <v>0.9</v>
      </c>
      <c r="S35" s="146">
        <v>7.4369747899159657</v>
      </c>
      <c r="T35" s="146">
        <v>8</v>
      </c>
      <c r="U35" s="146">
        <v>2.0933333333333333</v>
      </c>
      <c r="V35" s="146">
        <v>15.568067226890754</v>
      </c>
      <c r="W35" s="146">
        <v>230.26500000000001</v>
      </c>
      <c r="X35" s="146">
        <v>19.188750000000002</v>
      </c>
      <c r="Y35" s="148">
        <v>57.566250000000011</v>
      </c>
      <c r="Z35" s="146">
        <v>10</v>
      </c>
      <c r="AA35" s="146">
        <v>3069.745222929937</v>
      </c>
    </row>
    <row r="36" spans="1:27" x14ac:dyDescent="0.45">
      <c r="A36" s="145" t="s">
        <v>132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>
        <v>5</v>
      </c>
      <c r="M36" s="145">
        <v>1</v>
      </c>
      <c r="N36" s="146">
        <v>17.766666666666666</v>
      </c>
      <c r="O36" s="145">
        <v>1</v>
      </c>
      <c r="P36" s="145">
        <v>1</v>
      </c>
      <c r="Q36" s="146">
        <v>17.766666666666666</v>
      </c>
      <c r="R36" s="147">
        <v>0.8</v>
      </c>
      <c r="S36" s="146">
        <v>14.213333333333333</v>
      </c>
      <c r="T36" s="145">
        <v>4</v>
      </c>
      <c r="U36" s="146">
        <v>1.0466666666666666</v>
      </c>
      <c r="V36" s="146">
        <v>14.876622222222222</v>
      </c>
      <c r="W36" s="148">
        <v>106.64999999999999</v>
      </c>
      <c r="X36" s="148">
        <v>8.8874999999999993</v>
      </c>
      <c r="Y36" s="148">
        <v>53.324999999999996</v>
      </c>
    </row>
  </sheetData>
  <sortState ref="A17:I21">
    <sortCondition descending="1" ref="C17:C21"/>
  </sortState>
  <phoneticPr fontId="3" type="noConversion"/>
  <pageMargins left="0.7" right="0.7" top="0.75" bottom="0.75" header="0.3" footer="0.3"/>
  <pageSetup scale="92" orientation="landscape" horizontalDpi="4294967294" verticalDpi="4294967294" r:id="rId1"/>
  <headerFooter>
    <oddHeader>&amp;C&amp;"Calibri,Regular"&amp;K0000002012 FRC Motors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workbookViewId="0">
      <selection activeCell="G27" sqref="A1:G27"/>
    </sheetView>
  </sheetViews>
  <sheetFormatPr defaultColWidth="8.86328125" defaultRowHeight="14.25" x14ac:dyDescent="0.45"/>
  <cols>
    <col min="1" max="1" width="11.46484375" customWidth="1"/>
    <col min="2" max="2" width="12.6640625" bestFit="1" customWidth="1"/>
    <col min="3" max="3" width="14.1328125" bestFit="1" customWidth="1"/>
    <col min="4" max="4" width="10.6640625" style="63" bestFit="1" customWidth="1"/>
    <col min="5" max="5" width="10.6640625" style="64" bestFit="1" customWidth="1"/>
    <col min="6" max="6" width="9.6640625" bestFit="1" customWidth="1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0.11766446532893067</v>
      </c>
      <c r="C2" s="83">
        <f>B23*B20/B21</f>
        <v>1.0409999999999999</v>
      </c>
      <c r="D2" s="75">
        <f>B24*B20/B21</f>
        <v>15</v>
      </c>
      <c r="E2" s="73">
        <f>A2*B2*3.14/30</f>
        <v>0</v>
      </c>
      <c r="F2" s="76">
        <f>E2/($B$20*D2)</f>
        <v>0</v>
      </c>
      <c r="G2" s="73">
        <f>$B$20*D2-E2</f>
        <v>180</v>
      </c>
    </row>
    <row r="3" spans="1:7" x14ac:dyDescent="0.45">
      <c r="A3" s="73">
        <f>($A$17)/15+A2</f>
        <v>1033.3333333333333</v>
      </c>
      <c r="B3" s="74">
        <f>$B$2-(A3/$A$17)*$B$2</f>
        <v>0.10982016764033529</v>
      </c>
      <c r="C3" s="74">
        <f t="shared" ref="C3:C17" si="0">B3/4.45*39.37</f>
        <v>0.97160000000000002</v>
      </c>
      <c r="D3" s="2">
        <f>$D$2-(A3/$A$17)*($D$2-$D$17)</f>
        <v>14.033333333333333</v>
      </c>
      <c r="E3" s="73">
        <f t="shared" ref="E3:E17" si="1">A3*B3*3.14/30</f>
        <v>11.877661242344709</v>
      </c>
      <c r="F3" s="76">
        <f t="shared" ref="F3:F17" si="2">E3/($B$20*D3)</f>
        <v>7.0532430180194228E-2</v>
      </c>
      <c r="G3" s="73">
        <f t="shared" ref="G3:G17" si="3">$B$20*D3-E3</f>
        <v>156.52233875765529</v>
      </c>
    </row>
    <row r="4" spans="1:7" x14ac:dyDescent="0.45">
      <c r="A4" s="73">
        <f t="shared" ref="A4:A16" si="4">$A$17/15+A3</f>
        <v>2066.6666666666665</v>
      </c>
      <c r="B4" s="74">
        <f t="shared" ref="B4:B17" si="5">$B$2-(A4/$A$17)*$B$2</f>
        <v>0.10197586995173991</v>
      </c>
      <c r="C4" s="74">
        <f t="shared" si="0"/>
        <v>0.9022</v>
      </c>
      <c r="D4" s="2">
        <f t="shared" ref="D4:D16" si="6">$D$2-(A4/$A$17)*($D$2-$D$17)</f>
        <v>13.066666666666666</v>
      </c>
      <c r="E4" s="73">
        <f t="shared" si="1"/>
        <v>22.058513735783027</v>
      </c>
      <c r="F4" s="76">
        <f t="shared" si="2"/>
        <v>0.14067929678433053</v>
      </c>
      <c r="G4" s="73">
        <f t="shared" si="3"/>
        <v>134.74148626421697</v>
      </c>
    </row>
    <row r="5" spans="1:7" x14ac:dyDescent="0.45">
      <c r="A5" s="73">
        <f t="shared" si="4"/>
        <v>3100</v>
      </c>
      <c r="B5" s="74">
        <f t="shared" si="5"/>
        <v>9.4131572263144531E-2</v>
      </c>
      <c r="C5" s="74">
        <f t="shared" si="0"/>
        <v>0.83279999999999987</v>
      </c>
      <c r="D5" s="2">
        <f t="shared" si="6"/>
        <v>12.1</v>
      </c>
      <c r="E5" s="73">
        <f t="shared" si="1"/>
        <v>30.542557480314962</v>
      </c>
      <c r="F5" s="76">
        <f t="shared" si="2"/>
        <v>0.21034819201318847</v>
      </c>
      <c r="G5" s="73">
        <f t="shared" si="3"/>
        <v>114.65744251968502</v>
      </c>
    </row>
    <row r="6" spans="1:7" x14ac:dyDescent="0.45">
      <c r="A6" s="73">
        <f t="shared" si="4"/>
        <v>4133.333333333333</v>
      </c>
      <c r="B6" s="74">
        <f t="shared" si="5"/>
        <v>8.6287274574549155E-2</v>
      </c>
      <c r="C6" s="74">
        <f t="shared" si="0"/>
        <v>0.76339999999999997</v>
      </c>
      <c r="D6" s="2">
        <f t="shared" si="6"/>
        <v>11.133333333333333</v>
      </c>
      <c r="E6" s="73">
        <f t="shared" si="1"/>
        <v>37.329792475940508</v>
      </c>
      <c r="F6" s="76">
        <f t="shared" si="2"/>
        <v>0.27941461434087206</v>
      </c>
      <c r="G6" s="73">
        <f t="shared" si="3"/>
        <v>96.270207524059487</v>
      </c>
    </row>
    <row r="7" spans="1:7" x14ac:dyDescent="0.45">
      <c r="A7" s="73">
        <f t="shared" si="4"/>
        <v>5166.6666666666661</v>
      </c>
      <c r="B7" s="74">
        <f t="shared" si="5"/>
        <v>7.844297688595378E-2</v>
      </c>
      <c r="C7" s="74">
        <f t="shared" si="0"/>
        <v>0.69400000000000006</v>
      </c>
      <c r="D7" s="2">
        <f t="shared" si="6"/>
        <v>10.166666666666668</v>
      </c>
      <c r="E7" s="73">
        <f t="shared" si="1"/>
        <v>42.420218722659669</v>
      </c>
      <c r="F7" s="76">
        <f t="shared" si="2"/>
        <v>0.34770671084147264</v>
      </c>
      <c r="G7" s="73">
        <f t="shared" si="3"/>
        <v>79.579781277340345</v>
      </c>
    </row>
    <row r="8" spans="1:7" x14ac:dyDescent="0.45">
      <c r="A8" s="73">
        <f t="shared" si="4"/>
        <v>6199.9999999999991</v>
      </c>
      <c r="B8" s="74">
        <f t="shared" si="5"/>
        <v>7.0598679197358405E-2</v>
      </c>
      <c r="C8" s="74">
        <f t="shared" si="0"/>
        <v>0.62460000000000004</v>
      </c>
      <c r="D8" s="2">
        <f t="shared" si="6"/>
        <v>9.1999999999999993</v>
      </c>
      <c r="E8" s="73">
        <f t="shared" si="1"/>
        <v>45.813836220472446</v>
      </c>
      <c r="F8" s="76">
        <f t="shared" si="2"/>
        <v>0.4149804005477577</v>
      </c>
      <c r="G8" s="73">
        <f t="shared" si="3"/>
        <v>64.586163779527539</v>
      </c>
    </row>
    <row r="9" spans="1:7" x14ac:dyDescent="0.45">
      <c r="A9" s="73">
        <f t="shared" si="4"/>
        <v>7233.3333333333321</v>
      </c>
      <c r="B9" s="74">
        <f t="shared" si="5"/>
        <v>6.275438150876303E-2</v>
      </c>
      <c r="C9" s="74">
        <f t="shared" si="0"/>
        <v>0.55520000000000003</v>
      </c>
      <c r="D9" s="2">
        <f t="shared" si="6"/>
        <v>8.2333333333333343</v>
      </c>
      <c r="E9" s="73">
        <f t="shared" si="1"/>
        <v>47.510644969378838</v>
      </c>
      <c r="F9" s="76">
        <f t="shared" si="2"/>
        <v>0.4808769733742797</v>
      </c>
      <c r="G9" s="73">
        <f t="shared" si="3"/>
        <v>51.289355030621174</v>
      </c>
    </row>
    <row r="10" spans="1:7" x14ac:dyDescent="0.45">
      <c r="A10" s="73">
        <f t="shared" si="4"/>
        <v>8266.6666666666661</v>
      </c>
      <c r="B10" s="74">
        <f t="shared" si="5"/>
        <v>5.4910083820167641E-2</v>
      </c>
      <c r="C10" s="74">
        <f t="shared" si="0"/>
        <v>0.48579999999999995</v>
      </c>
      <c r="D10" s="2">
        <f t="shared" si="6"/>
        <v>7.2666666666666666</v>
      </c>
      <c r="E10" s="73">
        <f t="shared" si="1"/>
        <v>47.510644969378831</v>
      </c>
      <c r="F10" s="76">
        <f t="shared" si="2"/>
        <v>0.54484684597911504</v>
      </c>
      <c r="G10" s="73">
        <f t="shared" si="3"/>
        <v>39.689355030621172</v>
      </c>
    </row>
    <row r="11" spans="1:7" x14ac:dyDescent="0.45">
      <c r="A11" s="73">
        <f t="shared" si="4"/>
        <v>9300</v>
      </c>
      <c r="B11" s="74">
        <f t="shared" si="5"/>
        <v>4.7065786131572265E-2</v>
      </c>
      <c r="C11" s="74">
        <f t="shared" si="0"/>
        <v>0.41639999999999994</v>
      </c>
      <c r="D11" s="2">
        <f t="shared" si="6"/>
        <v>6.3000000000000007</v>
      </c>
      <c r="E11" s="73">
        <f t="shared" si="1"/>
        <v>45.813836220472446</v>
      </c>
      <c r="F11" s="76">
        <f t="shared" si="2"/>
        <v>0.60600312460942385</v>
      </c>
      <c r="G11" s="73">
        <f t="shared" si="3"/>
        <v>29.786163779527563</v>
      </c>
    </row>
    <row r="12" spans="1:7" x14ac:dyDescent="0.45">
      <c r="A12" s="73">
        <f t="shared" si="4"/>
        <v>10333.333333333334</v>
      </c>
      <c r="B12" s="74">
        <f t="shared" si="5"/>
        <v>3.9221488442976876E-2</v>
      </c>
      <c r="C12" s="74">
        <f t="shared" si="0"/>
        <v>0.34699999999999986</v>
      </c>
      <c r="D12" s="2">
        <f t="shared" si="6"/>
        <v>5.3333333333333321</v>
      </c>
      <c r="E12" s="73">
        <f t="shared" si="1"/>
        <v>42.420218722659662</v>
      </c>
      <c r="F12" s="76">
        <f t="shared" si="2"/>
        <v>0.66281591754155733</v>
      </c>
      <c r="G12" s="73">
        <f t="shared" si="3"/>
        <v>21.579781277340324</v>
      </c>
    </row>
    <row r="13" spans="1:7" x14ac:dyDescent="0.45">
      <c r="A13" s="73">
        <f t="shared" si="4"/>
        <v>11366.666666666668</v>
      </c>
      <c r="B13" s="74">
        <f t="shared" si="5"/>
        <v>3.1377190754381501E-2</v>
      </c>
      <c r="C13" s="74">
        <f t="shared" si="0"/>
        <v>0.2775999999999999</v>
      </c>
      <c r="D13" s="2">
        <f t="shared" si="6"/>
        <v>4.3666666666666654</v>
      </c>
      <c r="E13" s="73">
        <f t="shared" si="1"/>
        <v>37.329792475940501</v>
      </c>
      <c r="F13" s="76">
        <f t="shared" si="2"/>
        <v>0.71240061976985714</v>
      </c>
      <c r="G13" s="73">
        <f t="shared" si="3"/>
        <v>15.070207524059484</v>
      </c>
    </row>
    <row r="14" spans="1:7" x14ac:dyDescent="0.45">
      <c r="A14" s="73">
        <f t="shared" si="4"/>
        <v>12400.000000000002</v>
      </c>
      <c r="B14" s="74">
        <f t="shared" si="5"/>
        <v>2.3532893065786112E-2</v>
      </c>
      <c r="C14" s="74">
        <f t="shared" si="0"/>
        <v>0.2081999999999998</v>
      </c>
      <c r="D14" s="2">
        <f t="shared" si="6"/>
        <v>3.3999999999999986</v>
      </c>
      <c r="E14" s="73">
        <f t="shared" si="1"/>
        <v>30.54255748031494</v>
      </c>
      <c r="F14" s="76">
        <f t="shared" si="2"/>
        <v>0.74859209510575864</v>
      </c>
      <c r="G14" s="73">
        <f t="shared" si="3"/>
        <v>10.257442519685043</v>
      </c>
    </row>
    <row r="15" spans="1:7" x14ac:dyDescent="0.45">
      <c r="A15" s="73">
        <f t="shared" si="4"/>
        <v>13433.333333333336</v>
      </c>
      <c r="B15" s="74">
        <f t="shared" si="5"/>
        <v>1.5688595377190737E-2</v>
      </c>
      <c r="C15" s="74">
        <f t="shared" si="0"/>
        <v>0.13879999999999984</v>
      </c>
      <c r="D15" s="2">
        <f t="shared" si="6"/>
        <v>2.4333333333333318</v>
      </c>
      <c r="E15" s="73">
        <f t="shared" si="1"/>
        <v>22.058513735783006</v>
      </c>
      <c r="F15" s="76">
        <f t="shared" si="2"/>
        <v>0.75542855259530894</v>
      </c>
      <c r="G15" s="73">
        <f t="shared" si="3"/>
        <v>7.1414862642169759</v>
      </c>
    </row>
    <row r="16" spans="1:7" x14ac:dyDescent="0.45">
      <c r="A16" s="73">
        <f t="shared" si="4"/>
        <v>14466.66666666667</v>
      </c>
      <c r="B16" s="74">
        <f t="shared" si="5"/>
        <v>7.8442976885953475E-3</v>
      </c>
      <c r="C16" s="74">
        <f t="shared" si="0"/>
        <v>6.9399999999999726E-2</v>
      </c>
      <c r="D16" s="2">
        <f t="shared" si="6"/>
        <v>1.4666666666666632</v>
      </c>
      <c r="E16" s="73">
        <f t="shared" si="1"/>
        <v>11.877661242344665</v>
      </c>
      <c r="F16" s="76">
        <f t="shared" si="2"/>
        <v>0.67486711604231209</v>
      </c>
      <c r="G16" s="73">
        <f t="shared" si="3"/>
        <v>5.7223387576552938</v>
      </c>
    </row>
    <row r="17" spans="1:7" x14ac:dyDescent="0.45">
      <c r="A17" s="77">
        <f>B22*B20/B21</f>
        <v>15500</v>
      </c>
      <c r="B17" s="74">
        <f t="shared" si="5"/>
        <v>0</v>
      </c>
      <c r="C17" s="74">
        <f t="shared" si="0"/>
        <v>0</v>
      </c>
      <c r="D17" s="75">
        <f>B25*B20/B21</f>
        <v>0.5</v>
      </c>
      <c r="E17" s="73">
        <f t="shared" si="1"/>
        <v>0</v>
      </c>
      <c r="F17" s="76">
        <f t="shared" si="2"/>
        <v>0</v>
      </c>
      <c r="G17" s="73">
        <f t="shared" si="3"/>
        <v>6</v>
      </c>
    </row>
    <row r="19" spans="1:7" x14ac:dyDescent="0.45">
      <c r="A19" s="90" t="s">
        <v>72</v>
      </c>
      <c r="B19" s="90" t="s">
        <v>61</v>
      </c>
      <c r="C19" s="82"/>
    </row>
    <row r="20" spans="1:7" x14ac:dyDescent="0.45">
      <c r="A20" s="84" t="s">
        <v>31</v>
      </c>
      <c r="B20" s="79">
        <v>12</v>
      </c>
      <c r="C20" s="82" t="s">
        <v>32</v>
      </c>
    </row>
    <row r="21" spans="1:7" x14ac:dyDescent="0.45">
      <c r="A21" s="82" t="s">
        <v>33</v>
      </c>
      <c r="B21" s="82">
        <v>12</v>
      </c>
      <c r="C21" s="82" t="s">
        <v>32</v>
      </c>
    </row>
    <row r="22" spans="1:7" x14ac:dyDescent="0.45">
      <c r="A22" s="82" t="s">
        <v>34</v>
      </c>
      <c r="B22" s="82">
        <v>15500</v>
      </c>
      <c r="C22" s="82" t="s">
        <v>35</v>
      </c>
    </row>
    <row r="23" spans="1:7" x14ac:dyDescent="0.45">
      <c r="A23" s="82" t="s">
        <v>36</v>
      </c>
      <c r="B23" s="82">
        <v>1.0409999999999999</v>
      </c>
      <c r="C23" s="82" t="s">
        <v>37</v>
      </c>
    </row>
    <row r="24" spans="1:7" x14ac:dyDescent="0.45">
      <c r="A24" s="82" t="s">
        <v>38</v>
      </c>
      <c r="B24" s="82">
        <v>15</v>
      </c>
      <c r="C24" s="82" t="s">
        <v>39</v>
      </c>
    </row>
    <row r="25" spans="1:7" x14ac:dyDescent="0.45">
      <c r="A25" s="82" t="s">
        <v>40</v>
      </c>
      <c r="B25" s="82">
        <v>0.5</v>
      </c>
      <c r="C25" s="82" t="s">
        <v>39</v>
      </c>
    </row>
    <row r="26" spans="1:7" x14ac:dyDescent="0.45">
      <c r="A26" s="82"/>
      <c r="B26" s="82"/>
      <c r="C26" s="82"/>
    </row>
    <row r="27" spans="1:7" x14ac:dyDescent="0.45">
      <c r="A27" s="82" t="s">
        <v>56</v>
      </c>
      <c r="B27" s="82"/>
      <c r="C27" s="8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7"/>
  <sheetViews>
    <sheetView workbookViewId="0">
      <selection activeCell="G27" sqref="A1:G27"/>
    </sheetView>
  </sheetViews>
  <sheetFormatPr defaultColWidth="11.46484375" defaultRowHeight="14.25" x14ac:dyDescent="0.45"/>
  <cols>
    <col min="4" max="4" width="10.86328125" style="63"/>
  </cols>
  <sheetData>
    <row r="1" spans="1:16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71" t="s">
        <v>16</v>
      </c>
      <c r="F1" s="72" t="s">
        <v>17</v>
      </c>
      <c r="G1" s="69" t="s">
        <v>18</v>
      </c>
      <c r="O1" s="3"/>
      <c r="P1" s="4"/>
    </row>
    <row r="2" spans="1:16" x14ac:dyDescent="0.45">
      <c r="A2" s="73">
        <v>0</v>
      </c>
      <c r="B2" s="74">
        <f>C2/39.37*4.45</f>
        <v>0.1333756667513335</v>
      </c>
      <c r="C2" s="83">
        <f>B23*B20/B21</f>
        <v>1.18</v>
      </c>
      <c r="D2" s="75">
        <f>B24*B20/B21</f>
        <v>14.5</v>
      </c>
      <c r="E2" s="2">
        <f>A2*B2*3.14/30</f>
        <v>0</v>
      </c>
      <c r="F2" s="76">
        <f>E2/($B$20*D2)</f>
        <v>0</v>
      </c>
      <c r="G2" s="73">
        <f>$B$20*D2-E2</f>
        <v>174</v>
      </c>
      <c r="O2" s="6"/>
      <c r="P2" s="5"/>
    </row>
    <row r="3" spans="1:16" x14ac:dyDescent="0.45">
      <c r="A3" s="73">
        <f>($A$17)/15+A2</f>
        <v>812</v>
      </c>
      <c r="B3" s="74">
        <f>$B$2-(A3/$A$17)*$B$2</f>
        <v>0.12448395563457793</v>
      </c>
      <c r="C3" s="74">
        <f t="shared" ref="C3:C17" si="0">B3/4.45*39.37</f>
        <v>1.1013333333333331</v>
      </c>
      <c r="D3" s="2">
        <f>$D$2-(A3/$A$17)*($D$2-$D$17)</f>
        <v>13.553333333333333</v>
      </c>
      <c r="E3" s="2">
        <f t="shared" ref="E3:E17" si="1">A3*B3*3.14/30</f>
        <v>10.579808400079022</v>
      </c>
      <c r="F3" s="76">
        <f t="shared" ref="F3:F17" si="2">E3/($B$20*D3)</f>
        <v>6.5050469749625084E-2</v>
      </c>
      <c r="G3" s="73">
        <f t="shared" ref="G3:G17" si="3">$B$20*D3-E3</f>
        <v>152.06019159992096</v>
      </c>
      <c r="O3" s="6"/>
      <c r="P3" s="5"/>
    </row>
    <row r="4" spans="1:16" x14ac:dyDescent="0.45">
      <c r="A4" s="73">
        <f t="shared" ref="A4:A16" si="4">$A$17/15+A3</f>
        <v>1624</v>
      </c>
      <c r="B4" s="74">
        <f t="shared" ref="B4:B17" si="5">$B$2-(A4/$A$17)*$B$2</f>
        <v>0.11559224451782237</v>
      </c>
      <c r="C4" s="74">
        <f t="shared" si="0"/>
        <v>1.0226666666666664</v>
      </c>
      <c r="D4" s="2">
        <f t="shared" ref="D4:D16" si="6">$D$2-(A4/$A$17)*($D$2-$D$17)</f>
        <v>12.606666666666667</v>
      </c>
      <c r="E4" s="2">
        <f t="shared" si="1"/>
        <v>19.648215600146752</v>
      </c>
      <c r="F4" s="76">
        <f t="shared" si="2"/>
        <v>0.12987979640498912</v>
      </c>
      <c r="G4" s="73">
        <f t="shared" si="3"/>
        <v>131.63178439985325</v>
      </c>
      <c r="O4" s="6"/>
      <c r="P4" s="5"/>
    </row>
    <row r="5" spans="1:16" x14ac:dyDescent="0.45">
      <c r="A5" s="73">
        <f t="shared" si="4"/>
        <v>2436</v>
      </c>
      <c r="B5" s="74">
        <f t="shared" si="5"/>
        <v>0.1067005334010668</v>
      </c>
      <c r="C5" s="74">
        <f t="shared" si="0"/>
        <v>0.94399999999999995</v>
      </c>
      <c r="D5" s="2">
        <f t="shared" si="6"/>
        <v>11.66</v>
      </c>
      <c r="E5" s="2">
        <f t="shared" si="1"/>
        <v>27.205221600203199</v>
      </c>
      <c r="F5" s="76">
        <f t="shared" si="2"/>
        <v>0.19443411663953114</v>
      </c>
      <c r="G5" s="73">
        <f t="shared" si="3"/>
        <v>112.71477839979681</v>
      </c>
      <c r="O5" s="6"/>
      <c r="P5" s="5"/>
    </row>
    <row r="6" spans="1:16" x14ac:dyDescent="0.45">
      <c r="A6" s="73">
        <f t="shared" si="4"/>
        <v>3248</v>
      </c>
      <c r="B6" s="74">
        <f t="shared" si="5"/>
        <v>9.7808822284311231E-2</v>
      </c>
      <c r="C6" s="74">
        <f t="shared" si="0"/>
        <v>0.86533333333333318</v>
      </c>
      <c r="D6" s="2">
        <f t="shared" si="6"/>
        <v>10.713333333333333</v>
      </c>
      <c r="E6" s="2">
        <f t="shared" si="1"/>
        <v>33.250826400248357</v>
      </c>
      <c r="F6" s="76">
        <f t="shared" si="2"/>
        <v>0.25864052893783723</v>
      </c>
      <c r="G6" s="73">
        <f t="shared" si="3"/>
        <v>95.309173599751645</v>
      </c>
      <c r="O6" s="6"/>
      <c r="P6" s="5"/>
    </row>
    <row r="7" spans="1:16" x14ac:dyDescent="0.45">
      <c r="A7" s="73">
        <f t="shared" si="4"/>
        <v>4060</v>
      </c>
      <c r="B7" s="74">
        <f t="shared" si="5"/>
        <v>8.8917111167555671E-2</v>
      </c>
      <c r="C7" s="74">
        <f t="shared" si="0"/>
        <v>0.78666666666666663</v>
      </c>
      <c r="D7" s="2">
        <f t="shared" si="6"/>
        <v>9.7666666666666675</v>
      </c>
      <c r="E7" s="2">
        <f t="shared" si="1"/>
        <v>37.785030000282219</v>
      </c>
      <c r="F7" s="76">
        <f t="shared" si="2"/>
        <v>0.32239786689660593</v>
      </c>
      <c r="G7" s="73">
        <f t="shared" si="3"/>
        <v>79.414969999717798</v>
      </c>
      <c r="O7" s="6"/>
      <c r="P7" s="5"/>
    </row>
    <row r="8" spans="1:16" x14ac:dyDescent="0.45">
      <c r="A8" s="73">
        <f t="shared" si="4"/>
        <v>4872</v>
      </c>
      <c r="B8" s="74">
        <f t="shared" si="5"/>
        <v>8.0025400050800097E-2</v>
      </c>
      <c r="C8" s="74">
        <f t="shared" si="0"/>
        <v>0.70799999999999985</v>
      </c>
      <c r="D8" s="2">
        <f t="shared" si="6"/>
        <v>8.82</v>
      </c>
      <c r="E8" s="2">
        <f t="shared" si="1"/>
        <v>40.807832400304804</v>
      </c>
      <c r="F8" s="76">
        <f t="shared" si="2"/>
        <v>0.38556153061512471</v>
      </c>
      <c r="G8" s="73">
        <f t="shared" si="3"/>
        <v>65.0321675996952</v>
      </c>
      <c r="O8" s="6"/>
      <c r="P8" s="5"/>
    </row>
    <row r="9" spans="1:16" x14ac:dyDescent="0.45">
      <c r="A9" s="73">
        <f t="shared" si="4"/>
        <v>5684</v>
      </c>
      <c r="B9" s="74">
        <f t="shared" si="5"/>
        <v>7.1133688934044537E-2</v>
      </c>
      <c r="C9" s="74">
        <f t="shared" si="0"/>
        <v>0.6293333333333333</v>
      </c>
      <c r="D9" s="2">
        <f t="shared" si="6"/>
        <v>7.873333333333334</v>
      </c>
      <c r="E9" s="2">
        <f t="shared" si="1"/>
        <v>42.319233600316096</v>
      </c>
      <c r="F9" s="76">
        <f t="shared" si="2"/>
        <v>0.44791737510918811</v>
      </c>
      <c r="G9" s="73">
        <f t="shared" si="3"/>
        <v>52.160766399683908</v>
      </c>
      <c r="O9" s="6"/>
      <c r="P9" s="5"/>
    </row>
    <row r="10" spans="1:16" x14ac:dyDescent="0.45">
      <c r="A10" s="73">
        <f t="shared" si="4"/>
        <v>6496</v>
      </c>
      <c r="B10" s="74">
        <f t="shared" si="5"/>
        <v>6.2241977817288963E-2</v>
      </c>
      <c r="C10" s="74">
        <f t="shared" si="0"/>
        <v>0.55066666666666653</v>
      </c>
      <c r="D10" s="2">
        <f t="shared" si="6"/>
        <v>6.9266666666666667</v>
      </c>
      <c r="E10" s="2">
        <f t="shared" si="1"/>
        <v>42.319233600316089</v>
      </c>
      <c r="F10" s="76">
        <f t="shared" si="2"/>
        <v>0.50913418672180089</v>
      </c>
      <c r="G10" s="73">
        <f t="shared" si="3"/>
        <v>40.800766399683916</v>
      </c>
      <c r="O10" s="6"/>
      <c r="P10" s="5"/>
    </row>
    <row r="11" spans="1:16" x14ac:dyDescent="0.45">
      <c r="A11" s="73">
        <f t="shared" si="4"/>
        <v>7308</v>
      </c>
      <c r="B11" s="74">
        <f t="shared" si="5"/>
        <v>5.3350266700533402E-2</v>
      </c>
      <c r="C11" s="74">
        <f t="shared" si="0"/>
        <v>0.47199999999999998</v>
      </c>
      <c r="D11" s="2">
        <f t="shared" si="6"/>
        <v>5.98</v>
      </c>
      <c r="E11" s="2">
        <f t="shared" si="1"/>
        <v>40.807832400304804</v>
      </c>
      <c r="F11" s="76">
        <f t="shared" si="2"/>
        <v>0.56867102007113712</v>
      </c>
      <c r="G11" s="73">
        <f t="shared" si="3"/>
        <v>30.952167599695201</v>
      </c>
      <c r="O11" s="6"/>
      <c r="P11" s="5"/>
    </row>
    <row r="12" spans="1:16" x14ac:dyDescent="0.45">
      <c r="A12" s="73">
        <f t="shared" si="4"/>
        <v>8120</v>
      </c>
      <c r="B12" s="74">
        <f t="shared" si="5"/>
        <v>4.4458555583777842E-2</v>
      </c>
      <c r="C12" s="74">
        <f t="shared" si="0"/>
        <v>0.39333333333333337</v>
      </c>
      <c r="D12" s="2">
        <f t="shared" si="6"/>
        <v>5.033333333333335</v>
      </c>
      <c r="E12" s="2">
        <f t="shared" si="1"/>
        <v>37.785030000282227</v>
      </c>
      <c r="F12" s="76">
        <f t="shared" si="2"/>
        <v>0.62557996689208961</v>
      </c>
      <c r="G12" s="73">
        <f t="shared" si="3"/>
        <v>22.614969999717793</v>
      </c>
      <c r="O12" s="6"/>
      <c r="P12" s="5"/>
    </row>
    <row r="13" spans="1:16" x14ac:dyDescent="0.45">
      <c r="A13" s="73">
        <f t="shared" si="4"/>
        <v>8932</v>
      </c>
      <c r="B13" s="74">
        <f t="shared" si="5"/>
        <v>3.5566844467022268E-2</v>
      </c>
      <c r="C13" s="74">
        <f t="shared" si="0"/>
        <v>0.31466666666666665</v>
      </c>
      <c r="D13" s="2">
        <f t="shared" si="6"/>
        <v>4.0866666666666678</v>
      </c>
      <c r="E13" s="2">
        <f t="shared" si="1"/>
        <v>33.250826400248357</v>
      </c>
      <c r="F13" s="76">
        <f t="shared" si="2"/>
        <v>0.67803479608989292</v>
      </c>
      <c r="G13" s="73">
        <f t="shared" si="3"/>
        <v>15.789173599751656</v>
      </c>
      <c r="O13" s="6"/>
      <c r="P13" s="5"/>
    </row>
    <row r="14" spans="1:16" x14ac:dyDescent="0.45">
      <c r="A14" s="73">
        <f t="shared" si="4"/>
        <v>9744</v>
      </c>
      <c r="B14" s="74">
        <f t="shared" si="5"/>
        <v>2.6675133350266694E-2</v>
      </c>
      <c r="C14" s="74">
        <f t="shared" si="0"/>
        <v>0.2359999999999999</v>
      </c>
      <c r="D14" s="2">
        <f t="shared" si="6"/>
        <v>3.1400000000000006</v>
      </c>
      <c r="E14" s="2">
        <f t="shared" si="1"/>
        <v>27.205221600203192</v>
      </c>
      <c r="F14" s="76">
        <f t="shared" si="2"/>
        <v>0.72200694268055166</v>
      </c>
      <c r="G14" s="73">
        <f t="shared" si="3"/>
        <v>10.474778399796815</v>
      </c>
      <c r="O14" s="6"/>
      <c r="P14" s="5"/>
    </row>
    <row r="15" spans="1:16" x14ac:dyDescent="0.45">
      <c r="A15" s="73">
        <f t="shared" si="4"/>
        <v>10556</v>
      </c>
      <c r="B15" s="74">
        <f t="shared" si="5"/>
        <v>1.7783422233511134E-2</v>
      </c>
      <c r="C15" s="74">
        <f t="shared" si="0"/>
        <v>0.15733333333333333</v>
      </c>
      <c r="D15" s="2">
        <f t="shared" si="6"/>
        <v>2.1933333333333334</v>
      </c>
      <c r="E15" s="2">
        <f t="shared" si="1"/>
        <v>19.648215600146759</v>
      </c>
      <c r="F15" s="76">
        <f t="shared" si="2"/>
        <v>0.74651275076545442</v>
      </c>
      <c r="G15" s="73">
        <f t="shared" si="3"/>
        <v>6.6717843998532409</v>
      </c>
      <c r="O15" s="6"/>
      <c r="P15" s="5"/>
    </row>
    <row r="16" spans="1:16" x14ac:dyDescent="0.45">
      <c r="A16" s="73">
        <f t="shared" si="4"/>
        <v>11368</v>
      </c>
      <c r="B16" s="74">
        <f t="shared" si="5"/>
        <v>8.8917111167555601E-3</v>
      </c>
      <c r="C16" s="74">
        <f t="shared" si="0"/>
        <v>7.8666666666666607E-2</v>
      </c>
      <c r="D16" s="2">
        <f t="shared" si="6"/>
        <v>1.2466666666666679</v>
      </c>
      <c r="E16" s="2">
        <f t="shared" si="1"/>
        <v>10.579808400079013</v>
      </c>
      <c r="F16" s="76">
        <f t="shared" si="2"/>
        <v>0.70720644385554832</v>
      </c>
      <c r="G16" s="73">
        <f t="shared" si="3"/>
        <v>4.3801915999210017</v>
      </c>
      <c r="O16" s="6"/>
      <c r="P16" s="5"/>
    </row>
    <row r="17" spans="1:21" x14ac:dyDescent="0.45">
      <c r="A17" s="77">
        <f>B22*B20/B21</f>
        <v>12180</v>
      </c>
      <c r="B17" s="74">
        <f t="shared" si="5"/>
        <v>0</v>
      </c>
      <c r="C17" s="74">
        <f t="shared" si="0"/>
        <v>0</v>
      </c>
      <c r="D17" s="75">
        <f>B25*B20/B21</f>
        <v>0.3</v>
      </c>
      <c r="E17" s="2">
        <f t="shared" si="1"/>
        <v>0</v>
      </c>
      <c r="F17" s="76">
        <f t="shared" si="2"/>
        <v>0</v>
      </c>
      <c r="G17" s="73">
        <f t="shared" si="3"/>
        <v>3.5999999999999996</v>
      </c>
      <c r="O17" s="6"/>
      <c r="P17" s="5"/>
    </row>
    <row r="18" spans="1:21" x14ac:dyDescent="0.45">
      <c r="A18" s="9"/>
      <c r="B18" s="9"/>
      <c r="C18" s="9"/>
      <c r="D18" s="65"/>
      <c r="E18" s="9"/>
      <c r="F18" s="9"/>
      <c r="G18" s="9"/>
      <c r="O18" s="9"/>
      <c r="P18" s="9"/>
    </row>
    <row r="19" spans="1:21" x14ac:dyDescent="0.45">
      <c r="A19" s="94" t="s">
        <v>72</v>
      </c>
      <c r="B19" s="94" t="s">
        <v>46</v>
      </c>
      <c r="C19" s="95"/>
      <c r="D19" s="65"/>
      <c r="E19" s="9"/>
      <c r="F19" s="9"/>
      <c r="G19" s="9"/>
      <c r="O19" s="9"/>
      <c r="P19" s="9"/>
    </row>
    <row r="20" spans="1:21" x14ac:dyDescent="0.45">
      <c r="A20" s="96" t="s">
        <v>31</v>
      </c>
      <c r="B20" s="97">
        <v>12</v>
      </c>
      <c r="C20" s="95" t="s">
        <v>32</v>
      </c>
      <c r="D20" s="65"/>
      <c r="E20" s="9"/>
      <c r="F20" s="9"/>
      <c r="G20" s="9"/>
      <c r="O20" s="9"/>
      <c r="P20" s="9"/>
    </row>
    <row r="21" spans="1:21" x14ac:dyDescent="0.45">
      <c r="A21" s="95" t="s">
        <v>33</v>
      </c>
      <c r="B21" s="95">
        <v>12</v>
      </c>
      <c r="C21" s="95" t="s">
        <v>32</v>
      </c>
      <c r="D21" s="65"/>
      <c r="E21" s="9"/>
      <c r="F21" s="9"/>
      <c r="G21" s="9"/>
      <c r="O21" s="9"/>
      <c r="P21" s="9"/>
    </row>
    <row r="22" spans="1:21" x14ac:dyDescent="0.45">
      <c r="A22" s="95" t="s">
        <v>34</v>
      </c>
      <c r="B22" s="82">
        <v>12180</v>
      </c>
      <c r="C22" s="95" t="s">
        <v>35</v>
      </c>
      <c r="D22" s="65"/>
      <c r="E22" s="9"/>
      <c r="F22" s="9"/>
      <c r="G22" s="9"/>
      <c r="O22" s="9"/>
      <c r="Q22" s="9"/>
      <c r="R22" s="9"/>
      <c r="S22" s="9"/>
      <c r="T22" s="9"/>
      <c r="U22" s="9"/>
    </row>
    <row r="23" spans="1:21" x14ac:dyDescent="0.45">
      <c r="A23" s="95" t="s">
        <v>36</v>
      </c>
      <c r="B23" s="82">
        <v>1.18</v>
      </c>
      <c r="C23" s="95" t="s">
        <v>37</v>
      </c>
      <c r="D23" s="65"/>
      <c r="E23" s="9"/>
      <c r="F23" s="9"/>
      <c r="G23" s="9"/>
      <c r="O23" s="9"/>
      <c r="Q23" s="9"/>
      <c r="R23" s="9"/>
      <c r="S23" s="9"/>
      <c r="T23" s="9"/>
      <c r="U23" s="9"/>
    </row>
    <row r="24" spans="1:21" x14ac:dyDescent="0.45">
      <c r="A24" s="95" t="s">
        <v>38</v>
      </c>
      <c r="B24" s="82">
        <v>14.5</v>
      </c>
      <c r="C24" s="95" t="s">
        <v>39</v>
      </c>
      <c r="D24" s="65"/>
      <c r="E24" s="9"/>
      <c r="F24" s="9"/>
      <c r="G24" s="9"/>
      <c r="O24" s="9"/>
      <c r="Q24" s="9"/>
      <c r="R24" s="9"/>
      <c r="S24" s="9"/>
      <c r="T24" s="9"/>
      <c r="U24" s="9"/>
    </row>
    <row r="25" spans="1:21" x14ac:dyDescent="0.45">
      <c r="A25" s="95" t="s">
        <v>40</v>
      </c>
      <c r="B25" s="82">
        <v>0.3</v>
      </c>
      <c r="C25" s="95" t="s">
        <v>39</v>
      </c>
      <c r="D25" s="65"/>
      <c r="E25" s="9"/>
      <c r="F25" s="9"/>
      <c r="G25" s="9"/>
      <c r="O25" s="9"/>
      <c r="Q25" s="9"/>
      <c r="R25" s="9"/>
      <c r="S25" s="9"/>
      <c r="T25" s="9"/>
      <c r="U25" s="9"/>
    </row>
    <row r="26" spans="1:21" x14ac:dyDescent="0.45">
      <c r="A26" s="82"/>
      <c r="B26" s="82"/>
      <c r="C26" s="82"/>
    </row>
    <row r="27" spans="1:21" x14ac:dyDescent="0.45">
      <c r="A27" s="95" t="s">
        <v>55</v>
      </c>
      <c r="B27" s="82"/>
      <c r="C27" s="82"/>
      <c r="O27" s="9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"/>
  <sheetViews>
    <sheetView workbookViewId="0">
      <selection activeCell="P22" sqref="P22"/>
    </sheetView>
  </sheetViews>
  <sheetFormatPr defaultColWidth="11.46484375" defaultRowHeight="14.25" x14ac:dyDescent="0.45"/>
  <cols>
    <col min="3" max="3" width="10.86328125" style="64"/>
    <col min="4" max="4" width="10.86328125" style="63"/>
  </cols>
  <sheetData>
    <row r="1" spans="1:7" x14ac:dyDescent="0.45">
      <c r="A1" s="72" t="s">
        <v>12</v>
      </c>
      <c r="B1" s="70" t="s">
        <v>13</v>
      </c>
      <c r="C1" s="69" t="s">
        <v>14</v>
      </c>
      <c r="D1" s="71" t="s">
        <v>15</v>
      </c>
      <c r="E1" s="71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11.303022606045213</v>
      </c>
      <c r="C2" s="77">
        <f>B23*B20/B21</f>
        <v>100</v>
      </c>
      <c r="D2" s="75">
        <f>B24*B20/B21</f>
        <v>24</v>
      </c>
      <c r="E2" s="2">
        <f>A2*B2*3.14/30</f>
        <v>0</v>
      </c>
      <c r="F2" s="76">
        <f>E2/($B$20*D2)</f>
        <v>0</v>
      </c>
      <c r="G2" s="73">
        <f>$B$20*D2-E2</f>
        <v>288</v>
      </c>
    </row>
    <row r="3" spans="1:7" x14ac:dyDescent="0.45">
      <c r="A3" s="73">
        <f>($A$17)/15+A2</f>
        <v>6.666666666666667</v>
      </c>
      <c r="B3" s="74">
        <f>$B$2-(A3/$A$17)*$B$2</f>
        <v>10.549487765642198</v>
      </c>
      <c r="C3" s="73">
        <f t="shared" ref="C3:C17" si="0">B3/4.45*39.37</f>
        <v>93.333333333333314</v>
      </c>
      <c r="D3" s="2">
        <f>$D$2-(A3/$A$17)*($D$2-$D$17)</f>
        <v>22.733333333333334</v>
      </c>
      <c r="E3" s="2">
        <f t="shared" ref="E3:E17" si="1">A3*B3*3.14/30</f>
        <v>7.3611981298036673</v>
      </c>
      <c r="F3" s="76">
        <f t="shared" ref="F3:F17" si="2">E3/($B$20*D3)</f>
        <v>2.698386411218353E-2</v>
      </c>
      <c r="G3" s="73">
        <f t="shared" ref="G3:G17" si="3">$B$20*D3-E3</f>
        <v>265.43880187019636</v>
      </c>
    </row>
    <row r="4" spans="1:7" x14ac:dyDescent="0.45">
      <c r="A4" s="73">
        <f t="shared" ref="A4:A16" si="4">$A$17/15+A3</f>
        <v>13.333333333333334</v>
      </c>
      <c r="B4" s="74">
        <f t="shared" ref="B4:B17" si="5">$B$2-(A4/$A$17)*$B$2</f>
        <v>9.7959529252391846</v>
      </c>
      <c r="C4" s="73">
        <f t="shared" si="0"/>
        <v>86.666666666666671</v>
      </c>
      <c r="D4" s="2">
        <f t="shared" ref="D4:D16" si="6">$D$2-(A4/$A$17)*($D$2-$D$17)</f>
        <v>21.466666666666669</v>
      </c>
      <c r="E4" s="2">
        <f t="shared" si="1"/>
        <v>13.670796526778243</v>
      </c>
      <c r="F4" s="76">
        <f t="shared" si="2"/>
        <v>5.3069862293393798E-2</v>
      </c>
      <c r="G4" s="73">
        <f t="shared" si="3"/>
        <v>243.92920347322178</v>
      </c>
    </row>
    <row r="5" spans="1:7" x14ac:dyDescent="0.45">
      <c r="A5" s="73">
        <f t="shared" si="4"/>
        <v>20</v>
      </c>
      <c r="B5" s="74">
        <f t="shared" si="5"/>
        <v>9.0424180848361697</v>
      </c>
      <c r="C5" s="73">
        <f t="shared" si="0"/>
        <v>79.999999999999986</v>
      </c>
      <c r="D5" s="2">
        <f t="shared" si="6"/>
        <v>20.2</v>
      </c>
      <c r="E5" s="2">
        <f t="shared" si="1"/>
        <v>18.928795190923719</v>
      </c>
      <c r="F5" s="76">
        <f t="shared" si="2"/>
        <v>7.8089089071467499E-2</v>
      </c>
      <c r="G5" s="73">
        <f t="shared" si="3"/>
        <v>223.47120480907626</v>
      </c>
    </row>
    <row r="6" spans="1:7" x14ac:dyDescent="0.45">
      <c r="A6" s="73">
        <f t="shared" si="4"/>
        <v>26.666666666666668</v>
      </c>
      <c r="B6" s="74">
        <f t="shared" si="5"/>
        <v>8.2888832444331548</v>
      </c>
      <c r="C6" s="73">
        <f t="shared" si="0"/>
        <v>73.333333333333329</v>
      </c>
      <c r="D6" s="2">
        <f t="shared" si="6"/>
        <v>18.933333333333334</v>
      </c>
      <c r="E6" s="2">
        <f t="shared" si="1"/>
        <v>23.135194122240094</v>
      </c>
      <c r="F6" s="76">
        <f t="shared" si="2"/>
        <v>0.10182743891831028</v>
      </c>
      <c r="G6" s="73">
        <f t="shared" si="3"/>
        <v>204.06480587775991</v>
      </c>
    </row>
    <row r="7" spans="1:7" x14ac:dyDescent="0.45">
      <c r="A7" s="73">
        <f t="shared" si="4"/>
        <v>33.333333333333336</v>
      </c>
      <c r="B7" s="74">
        <f t="shared" si="5"/>
        <v>7.5353484040301417</v>
      </c>
      <c r="C7" s="73">
        <f t="shared" si="0"/>
        <v>66.666666666666657</v>
      </c>
      <c r="D7" s="2">
        <f t="shared" si="6"/>
        <v>17.666666666666664</v>
      </c>
      <c r="E7" s="2">
        <f t="shared" si="1"/>
        <v>26.289993320727387</v>
      </c>
      <c r="F7" s="76">
        <f t="shared" si="2"/>
        <v>0.12400940245626127</v>
      </c>
      <c r="G7" s="73">
        <f t="shared" si="3"/>
        <v>185.7100066792726</v>
      </c>
    </row>
    <row r="8" spans="1:7" x14ac:dyDescent="0.45">
      <c r="A8" s="73">
        <f t="shared" si="4"/>
        <v>40</v>
      </c>
      <c r="B8" s="74">
        <f t="shared" si="5"/>
        <v>6.7818135636271277</v>
      </c>
      <c r="C8" s="73">
        <f t="shared" si="0"/>
        <v>59.999999999999993</v>
      </c>
      <c r="D8" s="2">
        <f t="shared" si="6"/>
        <v>16.399999999999999</v>
      </c>
      <c r="E8" s="2">
        <f t="shared" si="1"/>
        <v>28.393192786385576</v>
      </c>
      <c r="F8" s="76">
        <f t="shared" si="2"/>
        <v>0.14427435358935761</v>
      </c>
      <c r="G8" s="73">
        <f t="shared" si="3"/>
        <v>168.4068072136144</v>
      </c>
    </row>
    <row r="9" spans="1:7" x14ac:dyDescent="0.45">
      <c r="A9" s="73">
        <f t="shared" si="4"/>
        <v>46.666666666666664</v>
      </c>
      <c r="B9" s="74">
        <f t="shared" si="5"/>
        <v>6.0282787232241137</v>
      </c>
      <c r="C9" s="73">
        <f t="shared" si="0"/>
        <v>53.333333333333329</v>
      </c>
      <c r="D9" s="2">
        <f t="shared" si="6"/>
        <v>15.133333333333335</v>
      </c>
      <c r="E9" s="2">
        <f t="shared" si="1"/>
        <v>29.444792519214669</v>
      </c>
      <c r="F9" s="76">
        <f t="shared" si="2"/>
        <v>0.16214092796924376</v>
      </c>
      <c r="G9" s="73">
        <f t="shared" si="3"/>
        <v>152.15520748078535</v>
      </c>
    </row>
    <row r="10" spans="1:7" x14ac:dyDescent="0.45">
      <c r="A10" s="73">
        <f t="shared" si="4"/>
        <v>53.333333333333329</v>
      </c>
      <c r="B10" s="74">
        <f t="shared" si="5"/>
        <v>5.2747438828210989</v>
      </c>
      <c r="C10" s="73">
        <f t="shared" si="0"/>
        <v>46.666666666666657</v>
      </c>
      <c r="D10" s="2">
        <f t="shared" si="6"/>
        <v>13.866666666666667</v>
      </c>
      <c r="E10" s="2">
        <f t="shared" si="1"/>
        <v>29.444792519214669</v>
      </c>
      <c r="F10" s="76">
        <f t="shared" si="2"/>
        <v>0.17695187812028046</v>
      </c>
      <c r="G10" s="73">
        <f t="shared" si="3"/>
        <v>136.95520748078533</v>
      </c>
    </row>
    <row r="11" spans="1:7" x14ac:dyDescent="0.45">
      <c r="A11" s="73">
        <f t="shared" si="4"/>
        <v>59.999999999999993</v>
      </c>
      <c r="B11" s="74">
        <f t="shared" si="5"/>
        <v>4.5212090424180849</v>
      </c>
      <c r="C11" s="73">
        <f t="shared" si="0"/>
        <v>39.999999999999993</v>
      </c>
      <c r="D11" s="2">
        <f t="shared" si="6"/>
        <v>12.6</v>
      </c>
      <c r="E11" s="2">
        <f t="shared" si="1"/>
        <v>28.393192786385569</v>
      </c>
      <c r="F11" s="76">
        <f t="shared" si="2"/>
        <v>0.18778566657662416</v>
      </c>
      <c r="G11" s="73">
        <f t="shared" si="3"/>
        <v>122.80680721361442</v>
      </c>
    </row>
    <row r="12" spans="1:7" x14ac:dyDescent="0.45">
      <c r="A12" s="73">
        <f t="shared" si="4"/>
        <v>66.666666666666657</v>
      </c>
      <c r="B12" s="74">
        <f t="shared" si="5"/>
        <v>3.7676742020150726</v>
      </c>
      <c r="C12" s="73">
        <f t="shared" si="0"/>
        <v>33.33333333333335</v>
      </c>
      <c r="D12" s="2">
        <f t="shared" si="6"/>
        <v>11.333333333333336</v>
      </c>
      <c r="E12" s="2">
        <f t="shared" si="1"/>
        <v>26.28999332072739</v>
      </c>
      <c r="F12" s="76">
        <f t="shared" si="2"/>
        <v>0.19330877441711311</v>
      </c>
      <c r="G12" s="73">
        <f t="shared" si="3"/>
        <v>109.71000667927264</v>
      </c>
    </row>
    <row r="13" spans="1:7" x14ac:dyDescent="0.45">
      <c r="A13" s="73">
        <f t="shared" si="4"/>
        <v>73.333333333333329</v>
      </c>
      <c r="B13" s="74">
        <f t="shared" si="5"/>
        <v>3.0141393616120578</v>
      </c>
      <c r="C13" s="73">
        <f t="shared" si="0"/>
        <v>26.666666666666675</v>
      </c>
      <c r="D13" s="2">
        <f t="shared" si="6"/>
        <v>10.066666666666668</v>
      </c>
      <c r="E13" s="2">
        <f t="shared" si="1"/>
        <v>23.135194122240105</v>
      </c>
      <c r="F13" s="76">
        <f t="shared" si="2"/>
        <v>0.19151650763443792</v>
      </c>
      <c r="G13" s="73">
        <f t="shared" si="3"/>
        <v>97.664805877759903</v>
      </c>
    </row>
    <row r="14" spans="1:7" x14ac:dyDescent="0.45">
      <c r="A14" s="73">
        <f t="shared" si="4"/>
        <v>80</v>
      </c>
      <c r="B14" s="74">
        <f t="shared" si="5"/>
        <v>2.2606045212090429</v>
      </c>
      <c r="C14" s="73">
        <f t="shared" si="0"/>
        <v>20</v>
      </c>
      <c r="D14" s="2">
        <f t="shared" si="6"/>
        <v>8.7999999999999989</v>
      </c>
      <c r="E14" s="2">
        <f t="shared" si="1"/>
        <v>18.928795190923719</v>
      </c>
      <c r="F14" s="76">
        <f t="shared" si="2"/>
        <v>0.17924995445950492</v>
      </c>
      <c r="G14" s="73">
        <f t="shared" si="3"/>
        <v>86.671204809076272</v>
      </c>
    </row>
    <row r="15" spans="1:7" x14ac:dyDescent="0.45">
      <c r="A15" s="73">
        <f t="shared" si="4"/>
        <v>86.666666666666671</v>
      </c>
      <c r="B15" s="74">
        <f t="shared" si="5"/>
        <v>1.507069680806028</v>
      </c>
      <c r="C15" s="73">
        <f t="shared" si="0"/>
        <v>13.333333333333329</v>
      </c>
      <c r="D15" s="2">
        <f t="shared" si="6"/>
        <v>7.5333333333333314</v>
      </c>
      <c r="E15" s="2">
        <f t="shared" si="1"/>
        <v>13.670796526778236</v>
      </c>
      <c r="F15" s="76">
        <f t="shared" si="2"/>
        <v>0.15122562529621947</v>
      </c>
      <c r="G15" s="73">
        <f t="shared" si="3"/>
        <v>76.729203473221745</v>
      </c>
    </row>
    <row r="16" spans="1:7" x14ac:dyDescent="0.45">
      <c r="A16" s="73">
        <f t="shared" si="4"/>
        <v>93.333333333333343</v>
      </c>
      <c r="B16" s="74">
        <f t="shared" si="5"/>
        <v>0.75353484040301311</v>
      </c>
      <c r="C16" s="73">
        <f t="shared" si="0"/>
        <v>6.6666666666666563</v>
      </c>
      <c r="D16" s="2">
        <f t="shared" si="6"/>
        <v>6.2666666666666657</v>
      </c>
      <c r="E16" s="2">
        <f t="shared" si="1"/>
        <v>7.3611981298036575</v>
      </c>
      <c r="F16" s="76">
        <f t="shared" si="2"/>
        <v>9.788827300270822E-2</v>
      </c>
      <c r="G16" s="73">
        <f t="shared" si="3"/>
        <v>67.838801870196335</v>
      </c>
    </row>
    <row r="17" spans="1:7" x14ac:dyDescent="0.45">
      <c r="A17" s="77">
        <f>B22*B20/B21</f>
        <v>100</v>
      </c>
      <c r="B17" s="74">
        <f t="shared" si="5"/>
        <v>0</v>
      </c>
      <c r="C17" s="73">
        <f t="shared" si="0"/>
        <v>0</v>
      </c>
      <c r="D17" s="75">
        <f>B25*B20/B21</f>
        <v>5</v>
      </c>
      <c r="E17" s="2">
        <f t="shared" si="1"/>
        <v>0</v>
      </c>
      <c r="F17" s="76">
        <f t="shared" si="2"/>
        <v>0</v>
      </c>
      <c r="G17" s="73">
        <f t="shared" si="3"/>
        <v>60</v>
      </c>
    </row>
    <row r="19" spans="1:7" s="92" customFormat="1" x14ac:dyDescent="0.45">
      <c r="A19" s="90" t="s">
        <v>72</v>
      </c>
      <c r="B19" s="90" t="s">
        <v>75</v>
      </c>
      <c r="C19" s="93"/>
      <c r="D19" s="99"/>
    </row>
    <row r="20" spans="1:7" x14ac:dyDescent="0.45">
      <c r="A20" s="100" t="s">
        <v>31</v>
      </c>
      <c r="B20" s="101">
        <v>12</v>
      </c>
      <c r="C20" s="102" t="s">
        <v>32</v>
      </c>
    </row>
    <row r="21" spans="1:7" x14ac:dyDescent="0.45">
      <c r="A21" s="103" t="s">
        <v>33</v>
      </c>
      <c r="B21" s="103">
        <v>12</v>
      </c>
      <c r="C21" s="102" t="s">
        <v>32</v>
      </c>
    </row>
    <row r="22" spans="1:7" x14ac:dyDescent="0.45">
      <c r="A22" s="103" t="s">
        <v>34</v>
      </c>
      <c r="B22" s="103">
        <v>100</v>
      </c>
      <c r="C22" s="102" t="s">
        <v>35</v>
      </c>
    </row>
    <row r="23" spans="1:7" x14ac:dyDescent="0.45">
      <c r="A23" s="103" t="s">
        <v>36</v>
      </c>
      <c r="B23" s="103">
        <v>100</v>
      </c>
      <c r="C23" s="102" t="s">
        <v>37</v>
      </c>
    </row>
    <row r="24" spans="1:7" x14ac:dyDescent="0.45">
      <c r="A24" s="103" t="s">
        <v>38</v>
      </c>
      <c r="B24" s="103">
        <v>24</v>
      </c>
      <c r="C24" s="102" t="s">
        <v>39</v>
      </c>
    </row>
    <row r="25" spans="1:7" x14ac:dyDescent="0.45">
      <c r="A25" s="103" t="s">
        <v>40</v>
      </c>
      <c r="B25" s="103">
        <v>5</v>
      </c>
      <c r="C25" s="102" t="s">
        <v>39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"/>
  <sheetViews>
    <sheetView workbookViewId="0">
      <selection activeCell="G27" sqref="A1:G27"/>
    </sheetView>
  </sheetViews>
  <sheetFormatPr defaultColWidth="11.46484375" defaultRowHeight="14.25" x14ac:dyDescent="0.45"/>
  <cols>
    <col min="3" max="3" width="10.86328125" style="64"/>
    <col min="4" max="4" width="10.86328125" style="67"/>
  </cols>
  <sheetData>
    <row r="1" spans="1:7" x14ac:dyDescent="0.45">
      <c r="A1" s="72" t="s">
        <v>12</v>
      </c>
      <c r="B1" s="70" t="s">
        <v>13</v>
      </c>
      <c r="C1" s="69" t="s">
        <v>14</v>
      </c>
      <c r="D1" s="104" t="s">
        <v>15</v>
      </c>
      <c r="E1" s="71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13.305353060706121</v>
      </c>
      <c r="C2" s="77">
        <f>B23*B20/B21</f>
        <v>117.71499999999999</v>
      </c>
      <c r="D2" s="105">
        <f>B24*B20/B21</f>
        <v>20</v>
      </c>
      <c r="E2" s="2">
        <f>A2*B2*3.14/30</f>
        <v>0</v>
      </c>
      <c r="F2" s="76">
        <f>E2/($B$20*D2)</f>
        <v>0</v>
      </c>
      <c r="G2" s="73">
        <f>$B$20*D2-E2</f>
        <v>240</v>
      </c>
    </row>
    <row r="3" spans="1:7" x14ac:dyDescent="0.45">
      <c r="A3" s="73">
        <f>($A$17)/15+A2</f>
        <v>4.666666666666667</v>
      </c>
      <c r="B3" s="74">
        <f>$B$2-(A3/$A$17)*$B$2</f>
        <v>12.418329523325713</v>
      </c>
      <c r="C3" s="73">
        <f t="shared" ref="C3:C17" si="0">B3/4.45*39.37</f>
        <v>109.86733333333333</v>
      </c>
      <c r="D3" s="106">
        <f>$D$2-(A3/$A$17)*($D$2-$D$17)</f>
        <v>18.7</v>
      </c>
      <c r="E3" s="2">
        <f t="shared" ref="E3:E17" si="1">A3*B3*3.14/30</f>
        <v>6.065664064948872</v>
      </c>
      <c r="F3" s="76">
        <f t="shared" ref="F3:F17" si="2">E3/($B$20*D3)</f>
        <v>2.7030588524727596E-2</v>
      </c>
      <c r="G3" s="73">
        <f t="shared" ref="G3:G17" si="3">$B$20*D3-E3</f>
        <v>218.33433593505112</v>
      </c>
    </row>
    <row r="4" spans="1:7" x14ac:dyDescent="0.45">
      <c r="A4" s="73">
        <f t="shared" ref="A4:A16" si="4">$A$17/15+A3</f>
        <v>9.3333333333333339</v>
      </c>
      <c r="B4" s="74">
        <f t="shared" ref="B4:B17" si="5">$B$2-(A4/$A$17)*$B$2</f>
        <v>11.531305985945306</v>
      </c>
      <c r="C4" s="73">
        <f t="shared" si="0"/>
        <v>102.01966666666665</v>
      </c>
      <c r="D4" s="106">
        <f t="shared" ref="D4:D16" si="6">$D$2-(A4/$A$17)*($D$2-$D$17)</f>
        <v>17.399999999999999</v>
      </c>
      <c r="E4" s="2">
        <f t="shared" si="1"/>
        <v>11.264804692047903</v>
      </c>
      <c r="F4" s="76">
        <f t="shared" si="2"/>
        <v>5.3950214042375016E-2</v>
      </c>
      <c r="G4" s="73">
        <f t="shared" si="3"/>
        <v>197.53519530795208</v>
      </c>
    </row>
    <row r="5" spans="1:7" x14ac:dyDescent="0.45">
      <c r="A5" s="73">
        <f t="shared" si="4"/>
        <v>14</v>
      </c>
      <c r="B5" s="74">
        <f t="shared" si="5"/>
        <v>10.644282448564898</v>
      </c>
      <c r="C5" s="73">
        <f t="shared" si="0"/>
        <v>94.171999999999997</v>
      </c>
      <c r="D5" s="106">
        <f t="shared" si="6"/>
        <v>16.100000000000001</v>
      </c>
      <c r="E5" s="2">
        <f t="shared" si="1"/>
        <v>15.597421881297098</v>
      </c>
      <c r="F5" s="76">
        <f t="shared" si="2"/>
        <v>8.0731997315202364E-2</v>
      </c>
      <c r="G5" s="73">
        <f t="shared" si="3"/>
        <v>177.60257811870292</v>
      </c>
    </row>
    <row r="6" spans="1:7" x14ac:dyDescent="0.45">
      <c r="A6" s="73">
        <f t="shared" si="4"/>
        <v>18.666666666666668</v>
      </c>
      <c r="B6" s="74">
        <f t="shared" si="5"/>
        <v>9.7572589111844898</v>
      </c>
      <c r="C6" s="73">
        <f t="shared" si="0"/>
        <v>86.324333333333328</v>
      </c>
      <c r="D6" s="106">
        <f t="shared" si="6"/>
        <v>14.8</v>
      </c>
      <c r="E6" s="2">
        <f t="shared" si="1"/>
        <v>19.063515632696454</v>
      </c>
      <c r="F6" s="76">
        <f t="shared" si="2"/>
        <v>0.10733961504896651</v>
      </c>
      <c r="G6" s="73">
        <f t="shared" si="3"/>
        <v>158.53648436730356</v>
      </c>
    </row>
    <row r="7" spans="1:7" x14ac:dyDescent="0.45">
      <c r="A7" s="73">
        <f t="shared" si="4"/>
        <v>23.333333333333336</v>
      </c>
      <c r="B7" s="74">
        <f t="shared" si="5"/>
        <v>8.8702353738040802</v>
      </c>
      <c r="C7" s="73">
        <f t="shared" si="0"/>
        <v>78.476666666666659</v>
      </c>
      <c r="D7" s="106">
        <f t="shared" si="6"/>
        <v>13.5</v>
      </c>
      <c r="E7" s="2">
        <f t="shared" si="1"/>
        <v>21.663085946245971</v>
      </c>
      <c r="F7" s="76">
        <f t="shared" si="2"/>
        <v>0.13372275275460477</v>
      </c>
      <c r="G7" s="73">
        <f t="shared" si="3"/>
        <v>140.33691405375401</v>
      </c>
    </row>
    <row r="8" spans="1:7" x14ac:dyDescent="0.45">
      <c r="A8" s="73">
        <f t="shared" si="4"/>
        <v>28.000000000000004</v>
      </c>
      <c r="B8" s="74">
        <f t="shared" si="5"/>
        <v>7.9832118364236715</v>
      </c>
      <c r="C8" s="73">
        <f t="shared" si="0"/>
        <v>70.628999999999976</v>
      </c>
      <c r="D8" s="106">
        <f t="shared" si="6"/>
        <v>12.2</v>
      </c>
      <c r="E8" s="2">
        <f t="shared" si="1"/>
        <v>23.396132821945642</v>
      </c>
      <c r="F8" s="76">
        <f t="shared" si="2"/>
        <v>0.159809650423126</v>
      </c>
      <c r="G8" s="73">
        <f t="shared" si="3"/>
        <v>123.00386717805434</v>
      </c>
    </row>
    <row r="9" spans="1:7" x14ac:dyDescent="0.45">
      <c r="A9" s="73">
        <f t="shared" si="4"/>
        <v>32.666666666666671</v>
      </c>
      <c r="B9" s="74">
        <f t="shared" si="5"/>
        <v>7.0961882990432636</v>
      </c>
      <c r="C9" s="73">
        <f t="shared" si="0"/>
        <v>62.781333333333322</v>
      </c>
      <c r="D9" s="106">
        <f t="shared" si="6"/>
        <v>10.899999999999999</v>
      </c>
      <c r="E9" s="2">
        <f t="shared" si="1"/>
        <v>24.262656259795484</v>
      </c>
      <c r="F9" s="76">
        <f t="shared" si="2"/>
        <v>0.18549431391280954</v>
      </c>
      <c r="G9" s="73">
        <f t="shared" si="3"/>
        <v>106.53734374020451</v>
      </c>
    </row>
    <row r="10" spans="1:7" x14ac:dyDescent="0.45">
      <c r="A10" s="73">
        <f t="shared" si="4"/>
        <v>37.333333333333336</v>
      </c>
      <c r="B10" s="74">
        <f t="shared" si="5"/>
        <v>6.2091647616628567</v>
      </c>
      <c r="C10" s="73">
        <f t="shared" si="0"/>
        <v>54.933666666666667</v>
      </c>
      <c r="D10" s="106">
        <f t="shared" si="6"/>
        <v>9.6</v>
      </c>
      <c r="E10" s="2">
        <f t="shared" si="1"/>
        <v>24.262656259795488</v>
      </c>
      <c r="F10" s="76">
        <f t="shared" si="2"/>
        <v>0.21061333558850251</v>
      </c>
      <c r="G10" s="73">
        <f t="shared" si="3"/>
        <v>90.937343740204497</v>
      </c>
    </row>
    <row r="11" spans="1:7" x14ac:dyDescent="0.45">
      <c r="A11" s="73">
        <f t="shared" si="4"/>
        <v>42</v>
      </c>
      <c r="B11" s="74">
        <f t="shared" si="5"/>
        <v>5.3221412242824488</v>
      </c>
      <c r="C11" s="73">
        <f t="shared" si="0"/>
        <v>47.085999999999999</v>
      </c>
      <c r="D11" s="106">
        <f t="shared" si="6"/>
        <v>8.3000000000000007</v>
      </c>
      <c r="E11" s="2">
        <f t="shared" si="1"/>
        <v>23.396132821945645</v>
      </c>
      <c r="F11" s="76">
        <f t="shared" si="2"/>
        <v>0.23490093194724543</v>
      </c>
      <c r="G11" s="73">
        <f t="shared" si="3"/>
        <v>76.203867178054367</v>
      </c>
    </row>
    <row r="12" spans="1:7" x14ac:dyDescent="0.45">
      <c r="A12" s="73">
        <f t="shared" si="4"/>
        <v>46.666666666666664</v>
      </c>
      <c r="B12" s="74">
        <f t="shared" si="5"/>
        <v>4.435117686902041</v>
      </c>
      <c r="C12" s="73">
        <f t="shared" si="0"/>
        <v>39.23833333333333</v>
      </c>
      <c r="D12" s="106">
        <f t="shared" si="6"/>
        <v>7</v>
      </c>
      <c r="E12" s="2">
        <f t="shared" si="1"/>
        <v>21.663085946245971</v>
      </c>
      <c r="F12" s="76">
        <f t="shared" si="2"/>
        <v>0.25789388031245203</v>
      </c>
      <c r="G12" s="73">
        <f t="shared" si="3"/>
        <v>62.336914053754029</v>
      </c>
    </row>
    <row r="13" spans="1:7" x14ac:dyDescent="0.45">
      <c r="A13" s="73">
        <f t="shared" si="4"/>
        <v>51.333333333333329</v>
      </c>
      <c r="B13" s="74">
        <f t="shared" si="5"/>
        <v>3.5480941495216332</v>
      </c>
      <c r="C13" s="73">
        <f t="shared" si="0"/>
        <v>31.390666666666668</v>
      </c>
      <c r="D13" s="106">
        <f t="shared" si="6"/>
        <v>5.7000000000000011</v>
      </c>
      <c r="E13" s="2">
        <f t="shared" si="1"/>
        <v>19.063515632696454</v>
      </c>
      <c r="F13" s="76">
        <f t="shared" si="2"/>
        <v>0.27870636889907097</v>
      </c>
      <c r="G13" s="73">
        <f t="shared" si="3"/>
        <v>49.336484367303555</v>
      </c>
    </row>
    <row r="14" spans="1:7" x14ac:dyDescent="0.45">
      <c r="A14" s="73">
        <f t="shared" si="4"/>
        <v>55.999999999999993</v>
      </c>
      <c r="B14" s="74">
        <f t="shared" si="5"/>
        <v>2.6610706121412253</v>
      </c>
      <c r="C14" s="73">
        <f t="shared" si="0"/>
        <v>23.543000000000006</v>
      </c>
      <c r="D14" s="106">
        <f t="shared" si="6"/>
        <v>4.4000000000000021</v>
      </c>
      <c r="E14" s="2">
        <f t="shared" si="1"/>
        <v>15.5974218812971</v>
      </c>
      <c r="F14" s="76">
        <f t="shared" si="2"/>
        <v>0.29540571744880856</v>
      </c>
      <c r="G14" s="73">
        <f t="shared" si="3"/>
        <v>37.202578118702924</v>
      </c>
    </row>
    <row r="15" spans="1:7" x14ac:dyDescent="0.45">
      <c r="A15" s="73">
        <f t="shared" si="4"/>
        <v>60.666666666666657</v>
      </c>
      <c r="B15" s="74">
        <f t="shared" si="5"/>
        <v>1.7740470747608175</v>
      </c>
      <c r="C15" s="73">
        <f t="shared" si="0"/>
        <v>15.695333333333343</v>
      </c>
      <c r="D15" s="106">
        <f t="shared" si="6"/>
        <v>3.1000000000000014</v>
      </c>
      <c r="E15" s="2">
        <f t="shared" si="1"/>
        <v>11.264804692047909</v>
      </c>
      <c r="F15" s="76">
        <f t="shared" si="2"/>
        <v>0.30281733043139525</v>
      </c>
      <c r="G15" s="73">
        <f t="shared" si="3"/>
        <v>25.935195307952107</v>
      </c>
    </row>
    <row r="16" spans="1:7" x14ac:dyDescent="0.45">
      <c r="A16" s="73">
        <f t="shared" si="4"/>
        <v>65.333333333333329</v>
      </c>
      <c r="B16" s="74">
        <f t="shared" si="5"/>
        <v>0.88702353738040962</v>
      </c>
      <c r="C16" s="73">
        <f t="shared" si="0"/>
        <v>7.8476666666666794</v>
      </c>
      <c r="D16" s="106">
        <f t="shared" si="6"/>
        <v>1.8000000000000007</v>
      </c>
      <c r="E16" s="2">
        <f t="shared" si="1"/>
        <v>6.06566406494888</v>
      </c>
      <c r="F16" s="76">
        <f t="shared" si="2"/>
        <v>0.28081778078467023</v>
      </c>
      <c r="G16" s="73">
        <f t="shared" si="3"/>
        <v>15.534335935051129</v>
      </c>
    </row>
    <row r="17" spans="1:7" x14ac:dyDescent="0.45">
      <c r="A17" s="77">
        <f>B22*B20/B21</f>
        <v>70</v>
      </c>
      <c r="B17" s="74">
        <f t="shared" si="5"/>
        <v>0</v>
      </c>
      <c r="C17" s="73">
        <f t="shared" si="0"/>
        <v>0</v>
      </c>
      <c r="D17" s="105">
        <f>B25*B20/B21</f>
        <v>0.5</v>
      </c>
      <c r="E17" s="2">
        <f t="shared" si="1"/>
        <v>0</v>
      </c>
      <c r="F17" s="76">
        <f t="shared" si="2"/>
        <v>0</v>
      </c>
      <c r="G17" s="73">
        <f t="shared" si="3"/>
        <v>6</v>
      </c>
    </row>
    <row r="19" spans="1:7" x14ac:dyDescent="0.45">
      <c r="A19" s="90" t="s">
        <v>72</v>
      </c>
      <c r="B19" s="90" t="s">
        <v>76</v>
      </c>
      <c r="C19" s="81"/>
    </row>
    <row r="20" spans="1:7" x14ac:dyDescent="0.45">
      <c r="A20" s="84" t="s">
        <v>31</v>
      </c>
      <c r="B20" s="79">
        <v>12</v>
      </c>
      <c r="C20" s="81" t="s">
        <v>32</v>
      </c>
    </row>
    <row r="21" spans="1:7" x14ac:dyDescent="0.45">
      <c r="A21" s="82" t="s">
        <v>33</v>
      </c>
      <c r="B21" s="82">
        <v>12</v>
      </c>
      <c r="C21" s="81" t="s">
        <v>32</v>
      </c>
    </row>
    <row r="22" spans="1:7" x14ac:dyDescent="0.45">
      <c r="A22" s="82" t="s">
        <v>34</v>
      </c>
      <c r="B22" s="82">
        <v>70</v>
      </c>
      <c r="C22" s="81" t="s">
        <v>35</v>
      </c>
    </row>
    <row r="23" spans="1:7" x14ac:dyDescent="0.45">
      <c r="A23" s="82" t="s">
        <v>36</v>
      </c>
      <c r="B23" s="82">
        <v>117.715</v>
      </c>
      <c r="C23" s="81" t="s">
        <v>37</v>
      </c>
    </row>
    <row r="24" spans="1:7" x14ac:dyDescent="0.45">
      <c r="A24" s="82" t="s">
        <v>38</v>
      </c>
      <c r="B24" s="82">
        <v>20</v>
      </c>
      <c r="C24" s="81" t="s">
        <v>39</v>
      </c>
    </row>
    <row r="25" spans="1:7" x14ac:dyDescent="0.45">
      <c r="A25" s="82" t="s">
        <v>40</v>
      </c>
      <c r="B25" s="82">
        <v>0.5</v>
      </c>
      <c r="C25" s="81" t="s">
        <v>39</v>
      </c>
    </row>
    <row r="26" spans="1:7" x14ac:dyDescent="0.45">
      <c r="A26" s="82"/>
      <c r="B26" s="82"/>
      <c r="C26" s="81"/>
    </row>
    <row r="27" spans="1:7" x14ac:dyDescent="0.45">
      <c r="A27" s="82" t="s">
        <v>53</v>
      </c>
      <c r="B27" s="82"/>
      <c r="C27" s="81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topLeftCell="B1" workbookViewId="0">
      <selection activeCell="C12" sqref="C12"/>
    </sheetView>
  </sheetViews>
  <sheetFormatPr defaultColWidth="8.86328125" defaultRowHeight="14.25" x14ac:dyDescent="0.45"/>
  <cols>
    <col min="1" max="1" width="11.6640625" customWidth="1"/>
    <col min="2" max="2" width="12.6640625" bestFit="1" customWidth="1"/>
    <col min="3" max="3" width="14.1328125" style="64" bestFit="1" customWidth="1"/>
    <col min="4" max="4" width="10.6640625" style="63" bestFit="1" customWidth="1"/>
    <col min="5" max="5" width="10.6640625" bestFit="1" customWidth="1"/>
    <col min="6" max="6" width="9.6640625" bestFit="1" customWidth="1"/>
  </cols>
  <sheetData>
    <row r="1" spans="1:7" x14ac:dyDescent="0.45">
      <c r="A1" s="72" t="s">
        <v>12</v>
      </c>
      <c r="B1" s="70" t="s">
        <v>13</v>
      </c>
      <c r="C1" s="69" t="s">
        <v>14</v>
      </c>
      <c r="D1" s="71" t="s">
        <v>15</v>
      </c>
      <c r="E1" s="71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10.599974599949203</v>
      </c>
      <c r="C2" s="77">
        <f>B23*B20/B21</f>
        <v>93.780000000000015</v>
      </c>
      <c r="D2" s="75">
        <f>B24*B20/B21</f>
        <v>18.600000000000001</v>
      </c>
      <c r="E2" s="2">
        <f>A2*B2*3.14/30</f>
        <v>0</v>
      </c>
      <c r="F2" s="76">
        <f>E2/($B$20*D2)</f>
        <v>0</v>
      </c>
      <c r="G2" s="73">
        <f>$B$20*D2-E2</f>
        <v>223.20000000000002</v>
      </c>
    </row>
    <row r="3" spans="1:7" x14ac:dyDescent="0.45">
      <c r="A3" s="73">
        <f>($A$17)/15+A2</f>
        <v>5.7333333333333334</v>
      </c>
      <c r="B3" s="74">
        <f>$B$2-(A3/$A$17)*$B$2</f>
        <v>9.8933096266192564</v>
      </c>
      <c r="C3" s="73">
        <f t="shared" ref="C3:C17" si="0">B3/4.45*39.37</f>
        <v>87.52800000000002</v>
      </c>
      <c r="D3" s="2">
        <f>$D$2-(A3/$A$17)*($D$2-$D$17)</f>
        <v>17.466666666666669</v>
      </c>
      <c r="E3" s="2">
        <f t="shared" ref="E3:E17" si="1">A3*B3*3.14/30</f>
        <v>5.9368651812716982</v>
      </c>
      <c r="F3" s="76">
        <f t="shared" ref="F3:F17" si="2">E3/($B$20*D3)</f>
        <v>2.8324738460265734E-2</v>
      </c>
      <c r="G3" s="73">
        <f t="shared" ref="G3:G17" si="3">$B$20*D3-E3</f>
        <v>203.66313481872834</v>
      </c>
    </row>
    <row r="4" spans="1:7" x14ac:dyDescent="0.45">
      <c r="A4" s="73">
        <f t="shared" ref="A4:A16" si="4">$A$17/15+A3</f>
        <v>11.466666666666667</v>
      </c>
      <c r="B4" s="74">
        <f t="shared" ref="B4:B17" si="5">$B$2-(A4/$A$17)*$B$2</f>
        <v>9.18664465328931</v>
      </c>
      <c r="C4" s="73">
        <f t="shared" si="0"/>
        <v>81.276000000000025</v>
      </c>
      <c r="D4" s="2">
        <f t="shared" ref="D4:D16" si="6">$D$2-(A4/$A$17)*($D$2-$D$17)</f>
        <v>16.333333333333336</v>
      </c>
      <c r="E4" s="2">
        <f t="shared" si="1"/>
        <v>11.025606765218869</v>
      </c>
      <c r="F4" s="76">
        <f t="shared" si="2"/>
        <v>5.6253095740912591E-2</v>
      </c>
      <c r="G4" s="73">
        <f t="shared" si="3"/>
        <v>184.97439323478116</v>
      </c>
    </row>
    <row r="5" spans="1:7" x14ac:dyDescent="0.45">
      <c r="A5" s="73">
        <f t="shared" si="4"/>
        <v>17.2</v>
      </c>
      <c r="B5" s="74">
        <f t="shared" si="5"/>
        <v>8.4799796799593619</v>
      </c>
      <c r="C5" s="73">
        <f t="shared" si="0"/>
        <v>75.024000000000015</v>
      </c>
      <c r="D5" s="2">
        <f t="shared" si="6"/>
        <v>15.200000000000001</v>
      </c>
      <c r="E5" s="2">
        <f t="shared" si="1"/>
        <v>15.266224751841508</v>
      </c>
      <c r="F5" s="76">
        <f t="shared" si="2"/>
        <v>8.3696407630710012E-2</v>
      </c>
      <c r="G5" s="73">
        <f t="shared" si="3"/>
        <v>167.13377524815849</v>
      </c>
    </row>
    <row r="6" spans="1:7" x14ac:dyDescent="0.45">
      <c r="A6" s="73">
        <f t="shared" si="4"/>
        <v>22.933333333333334</v>
      </c>
      <c r="B6" s="74">
        <f t="shared" si="5"/>
        <v>7.7733147066294155</v>
      </c>
      <c r="C6" s="73">
        <f t="shared" si="0"/>
        <v>68.77200000000002</v>
      </c>
      <c r="D6" s="2">
        <f t="shared" si="6"/>
        <v>14.066666666666668</v>
      </c>
      <c r="E6" s="2">
        <f t="shared" si="1"/>
        <v>18.65871914113962</v>
      </c>
      <c r="F6" s="76">
        <f t="shared" si="2"/>
        <v>0.11053743567025841</v>
      </c>
      <c r="G6" s="73">
        <f t="shared" si="3"/>
        <v>150.1412808588604</v>
      </c>
    </row>
    <row r="7" spans="1:7" x14ac:dyDescent="0.45">
      <c r="A7" s="73">
        <f t="shared" si="4"/>
        <v>28.666666666666668</v>
      </c>
      <c r="B7" s="74">
        <f t="shared" si="5"/>
        <v>7.0666497332994682</v>
      </c>
      <c r="C7" s="73">
        <f t="shared" si="0"/>
        <v>62.52</v>
      </c>
      <c r="D7" s="2">
        <f t="shared" si="6"/>
        <v>12.933333333333334</v>
      </c>
      <c r="E7" s="2">
        <f t="shared" si="1"/>
        <v>21.203089933113208</v>
      </c>
      <c r="F7" s="76">
        <f t="shared" si="2"/>
        <v>0.13661784750717273</v>
      </c>
      <c r="G7" s="73">
        <f t="shared" si="3"/>
        <v>133.99691006688678</v>
      </c>
    </row>
    <row r="8" spans="1:7" x14ac:dyDescent="0.45">
      <c r="A8" s="73">
        <f t="shared" si="4"/>
        <v>34.4</v>
      </c>
      <c r="B8" s="74">
        <f t="shared" si="5"/>
        <v>6.3599847599695218</v>
      </c>
      <c r="C8" s="73">
        <f t="shared" si="0"/>
        <v>56.268000000000015</v>
      </c>
      <c r="D8" s="2">
        <f t="shared" si="6"/>
        <v>11.8</v>
      </c>
      <c r="E8" s="2">
        <f t="shared" si="1"/>
        <v>22.899337127762259</v>
      </c>
      <c r="F8" s="76">
        <f t="shared" si="2"/>
        <v>0.1617184825406939</v>
      </c>
      <c r="G8" s="73">
        <f t="shared" si="3"/>
        <v>118.70066287223776</v>
      </c>
    </row>
    <row r="9" spans="1:7" x14ac:dyDescent="0.45">
      <c r="A9" s="73">
        <f t="shared" si="4"/>
        <v>40.133333333333333</v>
      </c>
      <c r="B9" s="74">
        <f t="shared" si="5"/>
        <v>5.6533197866395746</v>
      </c>
      <c r="C9" s="73">
        <f t="shared" si="0"/>
        <v>50.016000000000005</v>
      </c>
      <c r="D9" s="2">
        <f t="shared" si="6"/>
        <v>10.666666666666668</v>
      </c>
      <c r="E9" s="2">
        <f t="shared" si="1"/>
        <v>23.747460725086789</v>
      </c>
      <c r="F9" s="76">
        <f t="shared" si="2"/>
        <v>0.18552703691474054</v>
      </c>
      <c r="G9" s="73">
        <f t="shared" si="3"/>
        <v>104.2525392749132</v>
      </c>
    </row>
    <row r="10" spans="1:7" x14ac:dyDescent="0.45">
      <c r="A10" s="73">
        <f t="shared" si="4"/>
        <v>45.866666666666667</v>
      </c>
      <c r="B10" s="74">
        <f t="shared" si="5"/>
        <v>4.9466548133096282</v>
      </c>
      <c r="C10" s="73">
        <f t="shared" si="0"/>
        <v>43.76400000000001</v>
      </c>
      <c r="D10" s="2">
        <f t="shared" si="6"/>
        <v>9.533333333333335</v>
      </c>
      <c r="E10" s="2">
        <f t="shared" si="1"/>
        <v>23.747460725086793</v>
      </c>
      <c r="F10" s="76">
        <f t="shared" si="2"/>
        <v>0.20758269864586354</v>
      </c>
      <c r="G10" s="73">
        <f t="shared" si="3"/>
        <v>90.652539274913224</v>
      </c>
    </row>
    <row r="11" spans="1:7" x14ac:dyDescent="0.45">
      <c r="A11" s="73">
        <f t="shared" si="4"/>
        <v>51.6</v>
      </c>
      <c r="B11" s="74">
        <f t="shared" si="5"/>
        <v>4.2399898399796809</v>
      </c>
      <c r="C11" s="73">
        <f t="shared" si="0"/>
        <v>37.512000000000008</v>
      </c>
      <c r="D11" s="2">
        <f t="shared" si="6"/>
        <v>8.4000000000000021</v>
      </c>
      <c r="E11" s="2">
        <f t="shared" si="1"/>
        <v>22.899337127762259</v>
      </c>
      <c r="F11" s="76">
        <f t="shared" si="2"/>
        <v>0.22717596356906997</v>
      </c>
      <c r="G11" s="73">
        <f t="shared" si="3"/>
        <v>77.900662872237774</v>
      </c>
    </row>
    <row r="12" spans="1:7" x14ac:dyDescent="0.45">
      <c r="A12" s="73">
        <f t="shared" si="4"/>
        <v>57.333333333333336</v>
      </c>
      <c r="B12" s="74">
        <f t="shared" si="5"/>
        <v>3.5333248666497337</v>
      </c>
      <c r="C12" s="73">
        <f t="shared" si="0"/>
        <v>31.259999999999998</v>
      </c>
      <c r="D12" s="2">
        <f t="shared" si="6"/>
        <v>7.2666666666666675</v>
      </c>
      <c r="E12" s="2">
        <f t="shared" si="1"/>
        <v>21.203089933113201</v>
      </c>
      <c r="F12" s="76">
        <f t="shared" si="2"/>
        <v>0.2431547010678119</v>
      </c>
      <c r="G12" s="73">
        <f t="shared" si="3"/>
        <v>65.996910066886812</v>
      </c>
    </row>
    <row r="13" spans="1:7" x14ac:dyDescent="0.45">
      <c r="A13" s="73">
        <f t="shared" si="4"/>
        <v>63.06666666666667</v>
      </c>
      <c r="B13" s="74">
        <f t="shared" si="5"/>
        <v>2.8266598933197864</v>
      </c>
      <c r="C13" s="73">
        <f t="shared" si="0"/>
        <v>25.007999999999996</v>
      </c>
      <c r="D13" s="2">
        <f t="shared" si="6"/>
        <v>6.1333333333333329</v>
      </c>
      <c r="E13" s="2">
        <f t="shared" si="1"/>
        <v>18.658719141139617</v>
      </c>
      <c r="F13" s="76">
        <f t="shared" si="2"/>
        <v>0.2535152057220057</v>
      </c>
      <c r="G13" s="73">
        <f t="shared" si="3"/>
        <v>54.941280858860381</v>
      </c>
    </row>
    <row r="14" spans="1:7" x14ac:dyDescent="0.45">
      <c r="A14" s="73">
        <f t="shared" si="4"/>
        <v>68.8</v>
      </c>
      <c r="B14" s="74">
        <f t="shared" si="5"/>
        <v>2.1199949199898409</v>
      </c>
      <c r="C14" s="73">
        <f t="shared" si="0"/>
        <v>18.756000000000007</v>
      </c>
      <c r="D14" s="2">
        <f t="shared" si="6"/>
        <v>5.0000000000000018</v>
      </c>
      <c r="E14" s="2">
        <f t="shared" si="1"/>
        <v>15.266224751841509</v>
      </c>
      <c r="F14" s="76">
        <f t="shared" si="2"/>
        <v>0.25443707919735842</v>
      </c>
      <c r="G14" s="73">
        <f t="shared" si="3"/>
        <v>44.733775248158508</v>
      </c>
    </row>
    <row r="15" spans="1:7" x14ac:dyDescent="0.45">
      <c r="A15" s="73">
        <f t="shared" si="4"/>
        <v>74.533333333333331</v>
      </c>
      <c r="B15" s="74">
        <f t="shared" si="5"/>
        <v>1.4133299466598928</v>
      </c>
      <c r="C15" s="73">
        <f t="shared" si="0"/>
        <v>12.503999999999994</v>
      </c>
      <c r="D15" s="2">
        <f t="shared" si="6"/>
        <v>3.8666666666666671</v>
      </c>
      <c r="E15" s="2">
        <f t="shared" si="1"/>
        <v>11.025606765218861</v>
      </c>
      <c r="F15" s="76">
        <f t="shared" si="2"/>
        <v>0.237620835457303</v>
      </c>
      <c r="G15" s="73">
        <f t="shared" si="3"/>
        <v>35.374393234781145</v>
      </c>
    </row>
    <row r="16" spans="1:7" x14ac:dyDescent="0.45">
      <c r="A16" s="73">
        <f t="shared" si="4"/>
        <v>80.266666666666666</v>
      </c>
      <c r="B16" s="74">
        <f t="shared" si="5"/>
        <v>0.70666497332994638</v>
      </c>
      <c r="C16" s="73">
        <f t="shared" si="0"/>
        <v>6.2519999999999971</v>
      </c>
      <c r="D16" s="2">
        <f t="shared" si="6"/>
        <v>2.7333333333333343</v>
      </c>
      <c r="E16" s="2">
        <f t="shared" si="1"/>
        <v>5.9368651812716937</v>
      </c>
      <c r="F16" s="76">
        <f t="shared" si="2"/>
        <v>0.18100198723389305</v>
      </c>
      <c r="G16" s="73">
        <f t="shared" si="3"/>
        <v>26.863134818728319</v>
      </c>
    </row>
    <row r="17" spans="1:7" x14ac:dyDescent="0.45">
      <c r="A17" s="77">
        <f>B22*B20/B21</f>
        <v>86</v>
      </c>
      <c r="B17" s="74">
        <f t="shared" si="5"/>
        <v>0</v>
      </c>
      <c r="C17" s="73">
        <f t="shared" si="0"/>
        <v>0</v>
      </c>
      <c r="D17" s="75">
        <f>B25*B20/B21</f>
        <v>1.6000000000000003</v>
      </c>
      <c r="E17" s="2">
        <f t="shared" si="1"/>
        <v>0</v>
      </c>
      <c r="F17" s="76">
        <f t="shared" si="2"/>
        <v>0</v>
      </c>
      <c r="G17" s="73">
        <f t="shared" si="3"/>
        <v>19.200000000000003</v>
      </c>
    </row>
    <row r="19" spans="1:7" x14ac:dyDescent="0.45">
      <c r="A19" s="90" t="s">
        <v>72</v>
      </c>
      <c r="B19" s="90" t="s">
        <v>77</v>
      </c>
      <c r="C19" s="81"/>
    </row>
    <row r="20" spans="1:7" x14ac:dyDescent="0.45">
      <c r="A20" s="84" t="s">
        <v>31</v>
      </c>
      <c r="B20" s="79">
        <v>12</v>
      </c>
      <c r="C20" s="81" t="s">
        <v>32</v>
      </c>
    </row>
    <row r="21" spans="1:7" x14ac:dyDescent="0.45">
      <c r="A21" s="82" t="s">
        <v>33</v>
      </c>
      <c r="B21" s="82">
        <v>12</v>
      </c>
      <c r="C21" s="81" t="s">
        <v>32</v>
      </c>
    </row>
    <row r="22" spans="1:7" x14ac:dyDescent="0.45">
      <c r="A22" s="82" t="s">
        <v>34</v>
      </c>
      <c r="B22" s="82">
        <v>86</v>
      </c>
      <c r="C22" s="81" t="s">
        <v>35</v>
      </c>
    </row>
    <row r="23" spans="1:7" x14ac:dyDescent="0.45">
      <c r="A23" s="82" t="s">
        <v>36</v>
      </c>
      <c r="B23" s="82">
        <v>93.78</v>
      </c>
      <c r="C23" s="81" t="s">
        <v>37</v>
      </c>
    </row>
    <row r="24" spans="1:7" x14ac:dyDescent="0.45">
      <c r="A24" s="82" t="s">
        <v>38</v>
      </c>
      <c r="B24" s="82">
        <v>18.600000000000001</v>
      </c>
      <c r="C24" s="81" t="s">
        <v>39</v>
      </c>
    </row>
    <row r="25" spans="1:7" x14ac:dyDescent="0.45">
      <c r="A25" s="82" t="s">
        <v>40</v>
      </c>
      <c r="B25" s="82">
        <v>1.6</v>
      </c>
      <c r="C25" s="81" t="s">
        <v>39</v>
      </c>
    </row>
    <row r="26" spans="1:7" x14ac:dyDescent="0.45">
      <c r="A26" s="82"/>
      <c r="B26" s="82"/>
      <c r="C26" s="81"/>
    </row>
    <row r="27" spans="1:7" x14ac:dyDescent="0.45">
      <c r="A27" s="98" t="s">
        <v>57</v>
      </c>
      <c r="B27" s="82"/>
      <c r="C27" s="81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7"/>
  <sheetViews>
    <sheetView workbookViewId="0">
      <selection activeCell="H11" sqref="H11:L11"/>
    </sheetView>
  </sheetViews>
  <sheetFormatPr defaultColWidth="11.46484375" defaultRowHeight="14.25" x14ac:dyDescent="0.45"/>
  <cols>
    <col min="2" max="2" width="13.19921875" bestFit="1" customWidth="1"/>
    <col min="3" max="3" width="13.86328125" style="63" bestFit="1" customWidth="1"/>
    <col min="4" max="4" width="10.86328125" style="63"/>
  </cols>
  <sheetData>
    <row r="1" spans="1:12" x14ac:dyDescent="0.45">
      <c r="A1" s="72" t="s">
        <v>12</v>
      </c>
      <c r="B1" s="70" t="s">
        <v>13</v>
      </c>
      <c r="C1" s="71" t="s">
        <v>14</v>
      </c>
      <c r="D1" s="71" t="s">
        <v>15</v>
      </c>
      <c r="E1" s="71" t="s">
        <v>16</v>
      </c>
      <c r="F1" s="72" t="s">
        <v>17</v>
      </c>
      <c r="G1" s="69" t="s">
        <v>18</v>
      </c>
    </row>
    <row r="2" spans="1:12" x14ac:dyDescent="0.45">
      <c r="A2" s="73">
        <v>0</v>
      </c>
      <c r="B2" s="74">
        <f>C2/39.37*4.45</f>
        <v>9.1978346456692925</v>
      </c>
      <c r="C2" s="75">
        <f>B23*B20/B21</f>
        <v>81.375</v>
      </c>
      <c r="D2" s="75">
        <f>B24*B20/B21</f>
        <v>24.8</v>
      </c>
      <c r="E2" s="2">
        <f>A2*B2*3.14/30</f>
        <v>0</v>
      </c>
      <c r="F2" s="76">
        <f>E2/($B$20*D2)</f>
        <v>0</v>
      </c>
      <c r="G2" s="73">
        <f>$B$20*D2-E2</f>
        <v>297.60000000000002</v>
      </c>
    </row>
    <row r="3" spans="1:12" x14ac:dyDescent="0.45">
      <c r="A3" s="73">
        <f>($A$17)/15+A2</f>
        <v>6.1333333333333337</v>
      </c>
      <c r="B3" s="74">
        <f>$B$2-(A3/$A$17)*$B$2</f>
        <v>8.5846456692913407</v>
      </c>
      <c r="C3" s="2">
        <f t="shared" ref="C3:C17" si="0">B3/4.45*39.37</f>
        <v>75.95</v>
      </c>
      <c r="D3" s="2">
        <f>$D$2-(A3/$A$17)*($D$2-$D$17)</f>
        <v>23.333333333333336</v>
      </c>
      <c r="E3" s="2">
        <f t="shared" ref="E3:E17" si="1">A3*B3*3.14/30</f>
        <v>5.5109609798775177</v>
      </c>
      <c r="F3" s="76">
        <f t="shared" ref="F3:F17" si="2">E3/($B$20*D3)</f>
        <v>1.9682003499562561E-2</v>
      </c>
      <c r="G3" s="73">
        <f t="shared" ref="G3:G17" si="3">$B$20*D3-E3</f>
        <v>274.4890390201225</v>
      </c>
    </row>
    <row r="4" spans="1:12" x14ac:dyDescent="0.45">
      <c r="A4" s="73">
        <f t="shared" ref="A4:A16" si="4">$A$17/15+A3</f>
        <v>12.266666666666667</v>
      </c>
      <c r="B4" s="74">
        <f t="shared" ref="B4:B17" si="5">$B$2-(A4/$A$17)*$B$2</f>
        <v>7.971456692913387</v>
      </c>
      <c r="C4" s="2">
        <f t="shared" si="0"/>
        <v>70.525000000000006</v>
      </c>
      <c r="D4" s="2">
        <f t="shared" ref="D4:D16" si="6">$D$2-(A4/$A$17)*($D$2-$D$17)</f>
        <v>21.866666666666667</v>
      </c>
      <c r="E4" s="2">
        <f t="shared" si="1"/>
        <v>10.234641819772531</v>
      </c>
      <c r="F4" s="76">
        <f t="shared" si="2"/>
        <v>3.9003970349742879E-2</v>
      </c>
      <c r="G4" s="73">
        <f t="shared" si="3"/>
        <v>252.16535818022746</v>
      </c>
    </row>
    <row r="5" spans="1:12" x14ac:dyDescent="0.45">
      <c r="A5" s="73">
        <f t="shared" si="4"/>
        <v>18.400000000000002</v>
      </c>
      <c r="B5" s="74">
        <f t="shared" si="5"/>
        <v>7.3582677165354342</v>
      </c>
      <c r="C5" s="2">
        <f t="shared" si="0"/>
        <v>65.100000000000009</v>
      </c>
      <c r="D5" s="2">
        <f t="shared" si="6"/>
        <v>20.399999999999999</v>
      </c>
      <c r="E5" s="2">
        <f t="shared" si="1"/>
        <v>14.171042519685043</v>
      </c>
      <c r="F5" s="76">
        <f t="shared" si="2"/>
        <v>5.788824558694871E-2</v>
      </c>
      <c r="G5" s="73">
        <f t="shared" si="3"/>
        <v>230.62895748031494</v>
      </c>
    </row>
    <row r="6" spans="1:12" x14ac:dyDescent="0.45">
      <c r="A6" s="73">
        <f t="shared" si="4"/>
        <v>24.533333333333335</v>
      </c>
      <c r="B6" s="74">
        <f t="shared" si="5"/>
        <v>6.7450787401574814</v>
      </c>
      <c r="C6" s="2">
        <f t="shared" si="0"/>
        <v>59.675000000000004</v>
      </c>
      <c r="D6" s="2">
        <f t="shared" si="6"/>
        <v>18.933333333333334</v>
      </c>
      <c r="E6" s="2">
        <f t="shared" si="1"/>
        <v>17.320163079615053</v>
      </c>
      <c r="F6" s="76">
        <f t="shared" si="2"/>
        <v>7.6233112146193022E-2</v>
      </c>
      <c r="G6" s="73">
        <f t="shared" si="3"/>
        <v>209.87983692038495</v>
      </c>
      <c r="H6" t="s">
        <v>117</v>
      </c>
      <c r="I6" t="s">
        <v>115</v>
      </c>
      <c r="J6" t="s">
        <v>116</v>
      </c>
      <c r="K6" t="s">
        <v>118</v>
      </c>
      <c r="L6" t="s">
        <v>119</v>
      </c>
    </row>
    <row r="7" spans="1:12" x14ac:dyDescent="0.45">
      <c r="A7" s="139">
        <f t="shared" si="4"/>
        <v>30.666666666666668</v>
      </c>
      <c r="B7" s="140">
        <f t="shared" si="5"/>
        <v>6.1318897637795278</v>
      </c>
      <c r="C7" s="141">
        <f t="shared" si="0"/>
        <v>54.249999999999993</v>
      </c>
      <c r="D7" s="141">
        <f t="shared" si="6"/>
        <v>17.466666666666669</v>
      </c>
      <c r="E7" s="141">
        <f t="shared" si="1"/>
        <v>19.682003499562555</v>
      </c>
      <c r="F7" s="142">
        <f t="shared" si="2"/>
        <v>9.3902688452111416E-2</v>
      </c>
      <c r="G7" s="139">
        <f t="shared" si="3"/>
        <v>189.91799650043748</v>
      </c>
      <c r="H7">
        <f>A7/60</f>
        <v>0.51111111111111118</v>
      </c>
      <c r="I7">
        <v>1.5</v>
      </c>
      <c r="J7">
        <f>I7*3.1415</f>
        <v>4.71225</v>
      </c>
      <c r="K7">
        <f>J7*H7</f>
        <v>2.4084833333333338</v>
      </c>
      <c r="L7">
        <f>K7*10</f>
        <v>24.084833333333336</v>
      </c>
    </row>
    <row r="8" spans="1:12" x14ac:dyDescent="0.45">
      <c r="A8" s="73">
        <f t="shared" si="4"/>
        <v>36.800000000000004</v>
      </c>
      <c r="B8" s="74">
        <f t="shared" si="5"/>
        <v>5.5187007874015759</v>
      </c>
      <c r="C8" s="2">
        <f t="shared" si="0"/>
        <v>48.825000000000003</v>
      </c>
      <c r="D8" s="2">
        <f t="shared" si="6"/>
        <v>16</v>
      </c>
      <c r="E8" s="2">
        <f t="shared" si="1"/>
        <v>21.256563779527564</v>
      </c>
      <c r="F8" s="76">
        <f t="shared" si="2"/>
        <v>0.1107112696850394</v>
      </c>
      <c r="G8" s="73">
        <f t="shared" si="3"/>
        <v>170.74343622047243</v>
      </c>
    </row>
    <row r="9" spans="1:12" x14ac:dyDescent="0.45">
      <c r="A9" s="73">
        <f t="shared" si="4"/>
        <v>42.933333333333337</v>
      </c>
      <c r="B9" s="74">
        <f t="shared" si="5"/>
        <v>4.9055118110236222</v>
      </c>
      <c r="C9" s="2">
        <f t="shared" si="0"/>
        <v>43.4</v>
      </c>
      <c r="D9" s="2">
        <f t="shared" si="6"/>
        <v>14.533333333333333</v>
      </c>
      <c r="E9" s="2">
        <f t="shared" si="1"/>
        <v>22.043843919510064</v>
      </c>
      <c r="F9" s="76">
        <f t="shared" si="2"/>
        <v>0.12639818761186963</v>
      </c>
      <c r="G9" s="73">
        <f t="shared" si="3"/>
        <v>152.35615608048994</v>
      </c>
    </row>
    <row r="10" spans="1:12" x14ac:dyDescent="0.45">
      <c r="A10" s="73">
        <f t="shared" si="4"/>
        <v>49.06666666666667</v>
      </c>
      <c r="B10" s="74">
        <f t="shared" si="5"/>
        <v>4.2923228346456703</v>
      </c>
      <c r="C10" s="2">
        <f t="shared" si="0"/>
        <v>37.975000000000001</v>
      </c>
      <c r="D10" s="2">
        <f t="shared" si="6"/>
        <v>13.066666666666668</v>
      </c>
      <c r="E10" s="2">
        <f t="shared" si="1"/>
        <v>22.043843919510071</v>
      </c>
      <c r="F10" s="76">
        <f t="shared" si="2"/>
        <v>0.14058573928258972</v>
      </c>
      <c r="G10" s="73">
        <f t="shared" si="3"/>
        <v>134.75615608048994</v>
      </c>
    </row>
    <row r="11" spans="1:12" x14ac:dyDescent="0.45">
      <c r="A11" s="73">
        <f t="shared" si="4"/>
        <v>55.2</v>
      </c>
      <c r="B11" s="74">
        <f t="shared" si="5"/>
        <v>3.6791338582677175</v>
      </c>
      <c r="C11" s="2">
        <f t="shared" si="0"/>
        <v>32.550000000000004</v>
      </c>
      <c r="D11" s="2">
        <f t="shared" si="6"/>
        <v>11.600000000000001</v>
      </c>
      <c r="E11" s="2">
        <f t="shared" si="1"/>
        <v>21.256563779527564</v>
      </c>
      <c r="F11" s="76">
        <f t="shared" si="2"/>
        <v>0.15270519956557158</v>
      </c>
      <c r="G11" s="73">
        <f t="shared" si="3"/>
        <v>117.94343622047245</v>
      </c>
    </row>
    <row r="12" spans="1:12" x14ac:dyDescent="0.45">
      <c r="A12" s="73">
        <f t="shared" si="4"/>
        <v>61.333333333333336</v>
      </c>
      <c r="B12" s="74">
        <f t="shared" si="5"/>
        <v>3.0659448818897639</v>
      </c>
      <c r="C12" s="2">
        <f t="shared" si="0"/>
        <v>27.124999999999996</v>
      </c>
      <c r="D12" s="2">
        <f t="shared" si="6"/>
        <v>10.133333333333333</v>
      </c>
      <c r="E12" s="2">
        <f t="shared" si="1"/>
        <v>19.682003499562555</v>
      </c>
      <c r="F12" s="76">
        <f t="shared" si="2"/>
        <v>0.16185858141087628</v>
      </c>
      <c r="G12" s="73">
        <f t="shared" si="3"/>
        <v>101.91799650043744</v>
      </c>
    </row>
    <row r="13" spans="1:12" x14ac:dyDescent="0.45">
      <c r="A13" s="73">
        <f t="shared" si="4"/>
        <v>67.466666666666669</v>
      </c>
      <c r="B13" s="74">
        <f t="shared" si="5"/>
        <v>2.4527559055118111</v>
      </c>
      <c r="C13" s="2">
        <f t="shared" si="0"/>
        <v>21.7</v>
      </c>
      <c r="D13" s="2">
        <f t="shared" si="6"/>
        <v>8.6666666666666679</v>
      </c>
      <c r="E13" s="2">
        <f t="shared" si="1"/>
        <v>17.32016307961505</v>
      </c>
      <c r="F13" s="76">
        <f t="shared" si="2"/>
        <v>0.16654002961168315</v>
      </c>
      <c r="G13" s="73">
        <f t="shared" si="3"/>
        <v>86.679836920384957</v>
      </c>
    </row>
    <row r="14" spans="1:12" x14ac:dyDescent="0.45">
      <c r="A14" s="73">
        <f t="shared" si="4"/>
        <v>73.600000000000009</v>
      </c>
      <c r="B14" s="74">
        <f t="shared" si="5"/>
        <v>1.8395669291338583</v>
      </c>
      <c r="C14" s="2">
        <f t="shared" si="0"/>
        <v>16.274999999999999</v>
      </c>
      <c r="D14" s="2">
        <f t="shared" si="6"/>
        <v>7.1999999999999993</v>
      </c>
      <c r="E14" s="2">
        <f t="shared" si="1"/>
        <v>14.171042519685042</v>
      </c>
      <c r="F14" s="76">
        <f t="shared" si="2"/>
        <v>0.164016695829688</v>
      </c>
      <c r="G14" s="73">
        <f t="shared" si="3"/>
        <v>72.228957480314946</v>
      </c>
    </row>
    <row r="15" spans="1:12" x14ac:dyDescent="0.45">
      <c r="A15" s="73">
        <f t="shared" si="4"/>
        <v>79.733333333333348</v>
      </c>
      <c r="B15" s="74">
        <f t="shared" si="5"/>
        <v>1.2263779527559047</v>
      </c>
      <c r="C15" s="2">
        <f t="shared" si="0"/>
        <v>10.849999999999991</v>
      </c>
      <c r="D15" s="2">
        <f t="shared" si="6"/>
        <v>5.7333333333333307</v>
      </c>
      <c r="E15" s="2">
        <f t="shared" si="1"/>
        <v>10.234641819772524</v>
      </c>
      <c r="F15" s="76">
        <f t="shared" si="2"/>
        <v>0.14875932877576348</v>
      </c>
      <c r="G15" s="73">
        <f t="shared" si="3"/>
        <v>58.565358180227449</v>
      </c>
    </row>
    <row r="16" spans="1:12" x14ac:dyDescent="0.45">
      <c r="A16" s="73">
        <f t="shared" si="4"/>
        <v>85.866666666666688</v>
      </c>
      <c r="B16" s="74">
        <f t="shared" si="5"/>
        <v>0.61318897637795011</v>
      </c>
      <c r="C16" s="2">
        <f t="shared" si="0"/>
        <v>5.4249999999999758</v>
      </c>
      <c r="D16" s="2">
        <f t="shared" si="6"/>
        <v>4.2666666666666622</v>
      </c>
      <c r="E16" s="2">
        <f t="shared" si="1"/>
        <v>5.5109609798774928</v>
      </c>
      <c r="F16" s="76">
        <f t="shared" si="2"/>
        <v>0.10763595663823239</v>
      </c>
      <c r="G16" s="73">
        <f t="shared" si="3"/>
        <v>45.689039020122451</v>
      </c>
    </row>
    <row r="17" spans="1:7" x14ac:dyDescent="0.45">
      <c r="A17" s="77">
        <f>B22*B20/B21</f>
        <v>92</v>
      </c>
      <c r="B17" s="74">
        <f t="shared" si="5"/>
        <v>0</v>
      </c>
      <c r="C17" s="2">
        <f t="shared" si="0"/>
        <v>0</v>
      </c>
      <c r="D17" s="75">
        <f>B25*B20/B21</f>
        <v>2.7999999999999994</v>
      </c>
      <c r="E17" s="2">
        <f t="shared" si="1"/>
        <v>0</v>
      </c>
      <c r="F17" s="76">
        <f t="shared" si="2"/>
        <v>0</v>
      </c>
      <c r="G17" s="73">
        <f t="shared" si="3"/>
        <v>33.599999999999994</v>
      </c>
    </row>
    <row r="19" spans="1:7" x14ac:dyDescent="0.45">
      <c r="A19" s="90" t="s">
        <v>72</v>
      </c>
      <c r="B19" s="90" t="s">
        <v>78</v>
      </c>
      <c r="C19" s="80"/>
    </row>
    <row r="20" spans="1:7" x14ac:dyDescent="0.45">
      <c r="A20" s="84" t="s">
        <v>31</v>
      </c>
      <c r="B20" s="79">
        <v>12</v>
      </c>
      <c r="C20" s="80" t="s">
        <v>32</v>
      </c>
    </row>
    <row r="21" spans="1:7" x14ac:dyDescent="0.45">
      <c r="A21" s="82" t="s">
        <v>33</v>
      </c>
      <c r="B21" s="82">
        <v>12</v>
      </c>
      <c r="C21" s="80" t="s">
        <v>32</v>
      </c>
    </row>
    <row r="22" spans="1:7" x14ac:dyDescent="0.45">
      <c r="A22" s="82" t="s">
        <v>34</v>
      </c>
      <c r="B22" s="82">
        <v>92</v>
      </c>
      <c r="C22" s="80" t="s">
        <v>35</v>
      </c>
    </row>
    <row r="23" spans="1:7" x14ac:dyDescent="0.45">
      <c r="A23" s="82" t="s">
        <v>36</v>
      </c>
      <c r="B23" s="82">
        <v>81.375</v>
      </c>
      <c r="C23" s="80" t="s">
        <v>37</v>
      </c>
    </row>
    <row r="24" spans="1:7" x14ac:dyDescent="0.45">
      <c r="A24" s="82" t="s">
        <v>38</v>
      </c>
      <c r="B24" s="82">
        <v>24.8</v>
      </c>
      <c r="C24" s="80" t="s">
        <v>39</v>
      </c>
    </row>
    <row r="25" spans="1:7" x14ac:dyDescent="0.45">
      <c r="A25" s="82" t="s">
        <v>40</v>
      </c>
      <c r="B25" s="82">
        <v>2.8</v>
      </c>
      <c r="C25" s="80" t="s">
        <v>39</v>
      </c>
    </row>
    <row r="26" spans="1:7" x14ac:dyDescent="0.45">
      <c r="A26" s="82"/>
      <c r="B26" s="82"/>
      <c r="C26" s="80"/>
    </row>
    <row r="27" spans="1:7" x14ac:dyDescent="0.45">
      <c r="A27" s="82" t="s">
        <v>54</v>
      </c>
      <c r="B27" s="82"/>
      <c r="C27" s="80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7"/>
  <sheetViews>
    <sheetView workbookViewId="0">
      <selection activeCell="Q41" sqref="Q41"/>
    </sheetView>
  </sheetViews>
  <sheetFormatPr defaultColWidth="11.46484375" defaultRowHeight="14.25" x14ac:dyDescent="0.45"/>
  <cols>
    <col min="4" max="4" width="10.86328125" style="63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71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0.12998475996951994</v>
      </c>
      <c r="C2" s="83">
        <f>B23*B20/B21</f>
        <v>1.1499999999999999</v>
      </c>
      <c r="D2" s="75">
        <f>B24*B20/B21</f>
        <v>7</v>
      </c>
      <c r="E2" s="2">
        <f>A2*B2*3.14/30</f>
        <v>0</v>
      </c>
      <c r="F2" s="76">
        <f>E2/($B$20*D2)</f>
        <v>0</v>
      </c>
      <c r="G2" s="73">
        <f>$B$20*D2-E2</f>
        <v>84</v>
      </c>
    </row>
    <row r="3" spans="1:7" x14ac:dyDescent="0.45">
      <c r="A3" s="73">
        <f>($A$17)/15+A2</f>
        <v>353.33333333333331</v>
      </c>
      <c r="B3" s="74">
        <f>$B$2-(A3/$A$17)*$B$2</f>
        <v>0.12131910930488528</v>
      </c>
      <c r="C3" s="74">
        <f t="shared" ref="C3:C17" si="0">B3/4.45*39.37</f>
        <v>1.0733333333333333</v>
      </c>
      <c r="D3" s="2">
        <f>$D$2-(A3/$A$17)*($D$2-$D$17)</f>
        <v>6.6133333333333333</v>
      </c>
      <c r="E3" s="2">
        <f t="shared" ref="E3:E17" si="1">A3*B3*3.14/30</f>
        <v>4.4866502601153355</v>
      </c>
      <c r="F3" s="76">
        <f t="shared" ref="F3:F17" si="2">E3/($B$20*D3)</f>
        <v>5.6535411543792033E-2</v>
      </c>
      <c r="G3" s="73">
        <f t="shared" ref="G3:G17" si="3">$B$20*D3-E3</f>
        <v>74.873349739884659</v>
      </c>
    </row>
    <row r="4" spans="1:7" x14ac:dyDescent="0.45">
      <c r="A4" s="73">
        <f t="shared" ref="A4:A16" si="4">$A$17/15+A3</f>
        <v>706.66666666666663</v>
      </c>
      <c r="B4" s="74">
        <f t="shared" ref="B4:B17" si="5">$B$2-(A4/$A$17)*$B$2</f>
        <v>0.11265345864025061</v>
      </c>
      <c r="C4" s="74">
        <f t="shared" si="0"/>
        <v>0.99666666666666659</v>
      </c>
      <c r="D4" s="2">
        <f t="shared" ref="D4:D16" si="6">$D$2-(A4/$A$17)*($D$2-$D$17)</f>
        <v>6.2266666666666666</v>
      </c>
      <c r="E4" s="2">
        <f t="shared" si="1"/>
        <v>8.3323504830713357</v>
      </c>
      <c r="F4" s="76">
        <f t="shared" si="2"/>
        <v>0.11151432659356712</v>
      </c>
      <c r="G4" s="73">
        <f t="shared" si="3"/>
        <v>66.387649516928661</v>
      </c>
    </row>
    <row r="5" spans="1:7" x14ac:dyDescent="0.45">
      <c r="A5" s="73">
        <f t="shared" si="4"/>
        <v>1060</v>
      </c>
      <c r="B5" s="74">
        <f t="shared" si="5"/>
        <v>0.10398780797561595</v>
      </c>
      <c r="C5" s="74">
        <f t="shared" si="0"/>
        <v>0.91999999999999993</v>
      </c>
      <c r="D5" s="2">
        <f t="shared" si="6"/>
        <v>5.84</v>
      </c>
      <c r="E5" s="2">
        <f t="shared" si="1"/>
        <v>11.537100668868003</v>
      </c>
      <c r="F5" s="76">
        <f t="shared" si="2"/>
        <v>0.16462757803750006</v>
      </c>
      <c r="G5" s="73">
        <f t="shared" si="3"/>
        <v>58.542899331131991</v>
      </c>
    </row>
    <row r="6" spans="1:7" x14ac:dyDescent="0.45">
      <c r="A6" s="73">
        <f t="shared" si="4"/>
        <v>1413.3333333333333</v>
      </c>
      <c r="B6" s="74">
        <f t="shared" si="5"/>
        <v>9.5322157310981287E-2</v>
      </c>
      <c r="C6" s="74">
        <f t="shared" si="0"/>
        <v>0.84333333333333316</v>
      </c>
      <c r="D6" s="2">
        <f t="shared" si="6"/>
        <v>5.4533333333333331</v>
      </c>
      <c r="E6" s="2">
        <f t="shared" si="1"/>
        <v>14.100900817505337</v>
      </c>
      <c r="F6" s="76">
        <f t="shared" si="2"/>
        <v>0.2154783132259373</v>
      </c>
      <c r="G6" s="73">
        <f t="shared" si="3"/>
        <v>51.339099182494664</v>
      </c>
    </row>
    <row r="7" spans="1:7" x14ac:dyDescent="0.45">
      <c r="A7" s="73">
        <f t="shared" si="4"/>
        <v>1766.6666666666665</v>
      </c>
      <c r="B7" s="74">
        <f t="shared" si="5"/>
        <v>8.6656506646346637E-2</v>
      </c>
      <c r="C7" s="74">
        <f t="shared" si="0"/>
        <v>0.76666666666666661</v>
      </c>
      <c r="D7" s="2">
        <f t="shared" si="6"/>
        <v>5.0666666666666664</v>
      </c>
      <c r="E7" s="2">
        <f t="shared" si="1"/>
        <v>16.02375092898334</v>
      </c>
      <c r="F7" s="76">
        <f t="shared" si="2"/>
        <v>0.26354853501617337</v>
      </c>
      <c r="G7" s="73">
        <f t="shared" si="3"/>
        <v>44.776249071016657</v>
      </c>
    </row>
    <row r="8" spans="1:7" x14ac:dyDescent="0.45">
      <c r="A8" s="73">
        <f t="shared" si="4"/>
        <v>2120</v>
      </c>
      <c r="B8" s="74">
        <f t="shared" si="5"/>
        <v>7.799085598171196E-2</v>
      </c>
      <c r="C8" s="74">
        <f t="shared" si="0"/>
        <v>0.69</v>
      </c>
      <c r="D8" s="2">
        <f t="shared" si="6"/>
        <v>4.68</v>
      </c>
      <c r="E8" s="2">
        <f t="shared" si="1"/>
        <v>17.305651003302003</v>
      </c>
      <c r="F8" s="76">
        <f t="shared" si="2"/>
        <v>0.30814905632660267</v>
      </c>
      <c r="G8" s="73">
        <f t="shared" si="3"/>
        <v>38.854348996697993</v>
      </c>
    </row>
    <row r="9" spans="1:7" x14ac:dyDescent="0.45">
      <c r="A9" s="73">
        <f t="shared" si="4"/>
        <v>2473.3333333333335</v>
      </c>
      <c r="B9" s="74">
        <f t="shared" si="5"/>
        <v>6.932520531707731E-2</v>
      </c>
      <c r="C9" s="74">
        <f t="shared" si="0"/>
        <v>0.61333333333333329</v>
      </c>
      <c r="D9" s="2">
        <f t="shared" si="6"/>
        <v>4.293333333333333</v>
      </c>
      <c r="E9" s="2">
        <f t="shared" si="1"/>
        <v>17.946601040461346</v>
      </c>
      <c r="F9" s="76">
        <f t="shared" si="2"/>
        <v>0.34834241149963796</v>
      </c>
      <c r="G9" s="73">
        <f t="shared" si="3"/>
        <v>33.57339895953865</v>
      </c>
    </row>
    <row r="10" spans="1:7" x14ac:dyDescent="0.45">
      <c r="A10" s="73">
        <f t="shared" si="4"/>
        <v>2826.666666666667</v>
      </c>
      <c r="B10" s="74">
        <f t="shared" si="5"/>
        <v>6.0659554652442632E-2</v>
      </c>
      <c r="C10" s="74">
        <f t="shared" si="0"/>
        <v>0.53666666666666651</v>
      </c>
      <c r="D10" s="2">
        <f t="shared" si="6"/>
        <v>3.9066666666666663</v>
      </c>
      <c r="E10" s="2">
        <f t="shared" si="1"/>
        <v>17.946601040461342</v>
      </c>
      <c r="F10" s="76">
        <f t="shared" si="2"/>
        <v>0.38281998806444845</v>
      </c>
      <c r="G10" s="73">
        <f t="shared" si="3"/>
        <v>28.933398959538653</v>
      </c>
    </row>
    <row r="11" spans="1:7" x14ac:dyDescent="0.45">
      <c r="A11" s="73">
        <f t="shared" si="4"/>
        <v>3180.0000000000005</v>
      </c>
      <c r="B11" s="74">
        <f t="shared" si="5"/>
        <v>5.1993903987807968E-2</v>
      </c>
      <c r="C11" s="74">
        <f t="shared" si="0"/>
        <v>0.45999999999999985</v>
      </c>
      <c r="D11" s="2">
        <f t="shared" si="6"/>
        <v>3.5199999999999996</v>
      </c>
      <c r="E11" s="2">
        <f t="shared" si="1"/>
        <v>17.305651003302007</v>
      </c>
      <c r="F11" s="76">
        <f t="shared" si="2"/>
        <v>0.40969817716150592</v>
      </c>
      <c r="G11" s="73">
        <f t="shared" si="3"/>
        <v>24.934348996697988</v>
      </c>
    </row>
    <row r="12" spans="1:7" x14ac:dyDescent="0.45">
      <c r="A12" s="73">
        <f t="shared" si="4"/>
        <v>3533.3333333333339</v>
      </c>
      <c r="B12" s="74">
        <f t="shared" si="5"/>
        <v>4.3328253323173305E-2</v>
      </c>
      <c r="C12" s="74">
        <f t="shared" si="0"/>
        <v>0.38333333333333325</v>
      </c>
      <c r="D12" s="2">
        <f t="shared" si="6"/>
        <v>3.1333333333333329</v>
      </c>
      <c r="E12" s="2">
        <f t="shared" si="1"/>
        <v>16.02375092898334</v>
      </c>
      <c r="F12" s="76">
        <f t="shared" si="2"/>
        <v>0.42616358853679104</v>
      </c>
      <c r="G12" s="73">
        <f t="shared" si="3"/>
        <v>21.576249071016655</v>
      </c>
    </row>
    <row r="13" spans="1:7" x14ac:dyDescent="0.45">
      <c r="A13" s="73">
        <f t="shared" si="4"/>
        <v>3886.6666666666674</v>
      </c>
      <c r="B13" s="74">
        <f t="shared" si="5"/>
        <v>3.4662602658538627E-2</v>
      </c>
      <c r="C13" s="74">
        <f t="shared" si="0"/>
        <v>0.30666666666666642</v>
      </c>
      <c r="D13" s="2">
        <f t="shared" si="6"/>
        <v>2.7466666666666661</v>
      </c>
      <c r="E13" s="2">
        <f t="shared" si="1"/>
        <v>14.100900817505332</v>
      </c>
      <c r="F13" s="76">
        <f t="shared" si="2"/>
        <v>0.42781859276411816</v>
      </c>
      <c r="G13" s="73">
        <f t="shared" si="3"/>
        <v>18.85909918249466</v>
      </c>
    </row>
    <row r="14" spans="1:7" x14ac:dyDescent="0.45">
      <c r="A14" s="73">
        <f t="shared" si="4"/>
        <v>4240.0000000000009</v>
      </c>
      <c r="B14" s="74">
        <f t="shared" si="5"/>
        <v>2.5996951993903963E-2</v>
      </c>
      <c r="C14" s="74">
        <f t="shared" si="0"/>
        <v>0.22999999999999976</v>
      </c>
      <c r="D14" s="2">
        <f t="shared" si="6"/>
        <v>2.3599999999999994</v>
      </c>
      <c r="E14" s="2">
        <f t="shared" si="1"/>
        <v>11.537100668867996</v>
      </c>
      <c r="F14" s="76">
        <f t="shared" si="2"/>
        <v>0.40738349819449149</v>
      </c>
      <c r="G14" s="73">
        <f t="shared" si="3"/>
        <v>16.782899331131997</v>
      </c>
    </row>
    <row r="15" spans="1:7" x14ac:dyDescent="0.45">
      <c r="A15" s="73">
        <f t="shared" si="4"/>
        <v>4593.3333333333339</v>
      </c>
      <c r="B15" s="74">
        <f t="shared" si="5"/>
        <v>1.7331301329269314E-2</v>
      </c>
      <c r="C15" s="74">
        <f t="shared" si="0"/>
        <v>0.15333333333333321</v>
      </c>
      <c r="D15" s="2">
        <f t="shared" si="6"/>
        <v>1.9733333333333327</v>
      </c>
      <c r="E15" s="2">
        <f t="shared" si="1"/>
        <v>8.3323504830713322</v>
      </c>
      <c r="F15" s="76">
        <f t="shared" si="2"/>
        <v>0.35187290891348544</v>
      </c>
      <c r="G15" s="73">
        <f t="shared" si="3"/>
        <v>15.34764951692866</v>
      </c>
    </row>
    <row r="16" spans="1:7" x14ac:dyDescent="0.45">
      <c r="A16" s="73">
        <f t="shared" si="4"/>
        <v>4946.666666666667</v>
      </c>
      <c r="B16" s="74">
        <f t="shared" si="5"/>
        <v>8.6656506646346637E-3</v>
      </c>
      <c r="C16" s="74">
        <f t="shared" si="0"/>
        <v>7.6666666666666661E-2</v>
      </c>
      <c r="D16" s="2">
        <f t="shared" si="6"/>
        <v>1.5866666666666669</v>
      </c>
      <c r="E16" s="2">
        <f t="shared" si="1"/>
        <v>4.4866502601153364</v>
      </c>
      <c r="F16" s="76">
        <f t="shared" si="2"/>
        <v>0.23564339601446091</v>
      </c>
      <c r="G16" s="73">
        <f t="shared" si="3"/>
        <v>14.553349739884666</v>
      </c>
    </row>
    <row r="17" spans="1:7" x14ac:dyDescent="0.45">
      <c r="A17" s="77">
        <f>B22*B20/B21</f>
        <v>5300</v>
      </c>
      <c r="B17" s="74">
        <f t="shared" si="5"/>
        <v>0</v>
      </c>
      <c r="C17" s="74">
        <f t="shared" si="0"/>
        <v>0</v>
      </c>
      <c r="D17" s="75">
        <f>B25*B20/B21</f>
        <v>1.2</v>
      </c>
      <c r="E17" s="2">
        <f t="shared" si="1"/>
        <v>0</v>
      </c>
      <c r="F17" s="76">
        <f t="shared" si="2"/>
        <v>0</v>
      </c>
      <c r="G17" s="73">
        <f t="shared" si="3"/>
        <v>14.399999999999999</v>
      </c>
    </row>
    <row r="18" spans="1:7" x14ac:dyDescent="0.45">
      <c r="A18" s="92"/>
      <c r="B18" s="92"/>
    </row>
    <row r="19" spans="1:7" x14ac:dyDescent="0.45">
      <c r="A19" s="90" t="s">
        <v>72</v>
      </c>
      <c r="B19" s="90" t="s">
        <v>79</v>
      </c>
      <c r="C19" s="82"/>
    </row>
    <row r="20" spans="1:7" x14ac:dyDescent="0.45">
      <c r="A20" s="84" t="s">
        <v>31</v>
      </c>
      <c r="B20" s="79">
        <v>12</v>
      </c>
      <c r="C20" s="82" t="s">
        <v>32</v>
      </c>
    </row>
    <row r="21" spans="1:7" x14ac:dyDescent="0.45">
      <c r="A21" s="82" t="s">
        <v>33</v>
      </c>
      <c r="B21" s="82">
        <v>12</v>
      </c>
      <c r="C21" s="82" t="s">
        <v>32</v>
      </c>
    </row>
    <row r="22" spans="1:7" x14ac:dyDescent="0.45">
      <c r="A22" s="82" t="s">
        <v>34</v>
      </c>
      <c r="B22" s="82">
        <v>5300</v>
      </c>
      <c r="C22" s="82" t="s">
        <v>35</v>
      </c>
    </row>
    <row r="23" spans="1:7" x14ac:dyDescent="0.45">
      <c r="A23" s="82" t="s">
        <v>36</v>
      </c>
      <c r="B23" s="82">
        <v>1.1499999999999999</v>
      </c>
      <c r="C23" s="82" t="s">
        <v>37</v>
      </c>
    </row>
    <row r="24" spans="1:7" x14ac:dyDescent="0.45">
      <c r="A24" s="82" t="s">
        <v>38</v>
      </c>
      <c r="B24" s="82">
        <v>7</v>
      </c>
      <c r="C24" s="82" t="s">
        <v>39</v>
      </c>
    </row>
    <row r="25" spans="1:7" x14ac:dyDescent="0.45">
      <c r="A25" s="82" t="s">
        <v>40</v>
      </c>
      <c r="B25" s="82">
        <v>1.2</v>
      </c>
      <c r="C25" s="82" t="s">
        <v>39</v>
      </c>
    </row>
    <row r="26" spans="1:7" x14ac:dyDescent="0.45">
      <c r="A26" s="82"/>
      <c r="B26" s="82"/>
      <c r="C26" s="82"/>
    </row>
    <row r="27" spans="1:7" x14ac:dyDescent="0.45">
      <c r="A27" s="82" t="s">
        <v>54</v>
      </c>
      <c r="B27" s="82"/>
      <c r="C27" s="82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5"/>
  <sheetViews>
    <sheetView workbookViewId="0">
      <selection activeCell="A19" sqref="A19:C25"/>
    </sheetView>
  </sheetViews>
  <sheetFormatPr defaultColWidth="11.46484375" defaultRowHeight="14.25" x14ac:dyDescent="0.45"/>
  <cols>
    <col min="3" max="4" width="10.86328125" style="63"/>
  </cols>
  <sheetData>
    <row r="1" spans="1:7" x14ac:dyDescent="0.45">
      <c r="A1" s="72" t="s">
        <v>12</v>
      </c>
      <c r="B1" s="70" t="s">
        <v>13</v>
      </c>
      <c r="C1" s="71" t="s">
        <v>14</v>
      </c>
      <c r="D1" s="71" t="s">
        <v>15</v>
      </c>
      <c r="E1" s="71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1.6683261366522733</v>
      </c>
      <c r="C2" s="75">
        <f>B23*B20/B21</f>
        <v>14.76</v>
      </c>
      <c r="D2" s="75">
        <f>B24*B20/B21</f>
        <v>4.8</v>
      </c>
      <c r="E2" s="2">
        <f>A2*B2*3.14/30</f>
        <v>0</v>
      </c>
      <c r="F2" s="76">
        <f>E2/($B$20*D2)</f>
        <v>0</v>
      </c>
      <c r="G2" s="73">
        <f>$B$20*D2-E2</f>
        <v>34.56</v>
      </c>
    </row>
    <row r="3" spans="1:7" x14ac:dyDescent="0.45">
      <c r="A3" s="73">
        <f>($A$17)/15+A2</f>
        <v>6.666666666666667</v>
      </c>
      <c r="B3" s="74">
        <f>$B$2-(A3/$A$17)*$B$2</f>
        <v>1.5571043942087883</v>
      </c>
      <c r="C3" s="2">
        <f t="shared" ref="C3:C17" si="0">B3/4.45*39.37</f>
        <v>13.775999999999996</v>
      </c>
      <c r="D3" s="2">
        <f>$D$2-(A3/$A$17)*($D$2-$D$17)</f>
        <v>4.5046666666666662</v>
      </c>
      <c r="E3" s="2">
        <f t="shared" ref="E3:E17" si="1">A3*B3*3.14/30</f>
        <v>1.0865128439590213</v>
      </c>
      <c r="F3" s="76">
        <f t="shared" ref="F3:F17" si="2">E3/($B$20*D3)</f>
        <v>3.3499606702895188E-2</v>
      </c>
      <c r="G3" s="73">
        <f t="shared" ref="G3:G17" si="3">$B$20*D3-E3</f>
        <v>31.347087156040978</v>
      </c>
    </row>
    <row r="4" spans="1:7" x14ac:dyDescent="0.45">
      <c r="A4" s="73">
        <f t="shared" ref="A4:A16" si="4">$A$17/15+A3</f>
        <v>13.333333333333334</v>
      </c>
      <c r="B4" s="74">
        <f t="shared" ref="B4:B17" si="5">$B$2-(A4/$A$17)*$B$2</f>
        <v>1.4458826517653034</v>
      </c>
      <c r="C4" s="2">
        <f t="shared" si="0"/>
        <v>12.791999999999998</v>
      </c>
      <c r="D4" s="2">
        <f t="shared" ref="D4:D16" si="6">$D$2-(A4/$A$17)*($D$2-$D$17)</f>
        <v>4.2093333333333334</v>
      </c>
      <c r="E4" s="2">
        <f t="shared" si="1"/>
        <v>2.0178095673524679</v>
      </c>
      <c r="F4" s="76">
        <f t="shared" si="2"/>
        <v>6.6578554513530369E-2</v>
      </c>
      <c r="G4" s="73">
        <f t="shared" si="3"/>
        <v>28.289390432647533</v>
      </c>
    </row>
    <row r="5" spans="1:7" x14ac:dyDescent="0.45">
      <c r="A5" s="73">
        <f t="shared" si="4"/>
        <v>20</v>
      </c>
      <c r="B5" s="74">
        <f t="shared" si="5"/>
        <v>1.3346609093218187</v>
      </c>
      <c r="C5" s="2">
        <f t="shared" si="0"/>
        <v>11.808</v>
      </c>
      <c r="D5" s="2">
        <f t="shared" si="6"/>
        <v>3.9139999999999997</v>
      </c>
      <c r="E5" s="2">
        <f t="shared" si="1"/>
        <v>2.7938901701803407</v>
      </c>
      <c r="F5" s="76">
        <f t="shared" si="2"/>
        <v>9.9141620187515642E-2</v>
      </c>
      <c r="G5" s="73">
        <f t="shared" si="3"/>
        <v>25.386909829819658</v>
      </c>
    </row>
    <row r="6" spans="1:7" x14ac:dyDescent="0.45">
      <c r="A6" s="73">
        <f t="shared" si="4"/>
        <v>26.666666666666668</v>
      </c>
      <c r="B6" s="74">
        <f t="shared" si="5"/>
        <v>1.2234391668783338</v>
      </c>
      <c r="C6" s="2">
        <f t="shared" si="0"/>
        <v>10.824</v>
      </c>
      <c r="D6" s="2">
        <f t="shared" si="6"/>
        <v>3.6186666666666665</v>
      </c>
      <c r="E6" s="2">
        <f t="shared" si="1"/>
        <v>3.4147546524426384</v>
      </c>
      <c r="F6" s="76">
        <f t="shared" si="2"/>
        <v>0.13106249433656653</v>
      </c>
      <c r="G6" s="73">
        <f t="shared" si="3"/>
        <v>22.639645347557359</v>
      </c>
    </row>
    <row r="7" spans="1:7" x14ac:dyDescent="0.45">
      <c r="A7" s="73">
        <f t="shared" si="4"/>
        <v>33.333333333333336</v>
      </c>
      <c r="B7" s="74">
        <f t="shared" si="5"/>
        <v>1.1122174244348488</v>
      </c>
      <c r="C7" s="2">
        <f t="shared" si="0"/>
        <v>9.8399999999999981</v>
      </c>
      <c r="D7" s="2">
        <f t="shared" si="6"/>
        <v>3.3233333333333333</v>
      </c>
      <c r="E7" s="2">
        <f t="shared" si="1"/>
        <v>3.880403014139362</v>
      </c>
      <c r="F7" s="76">
        <f t="shared" si="2"/>
        <v>0.16216996882896029</v>
      </c>
      <c r="G7" s="73">
        <f t="shared" si="3"/>
        <v>20.04759698586064</v>
      </c>
    </row>
    <row r="8" spans="1:7" x14ac:dyDescent="0.45">
      <c r="A8" s="73">
        <f t="shared" si="4"/>
        <v>40</v>
      </c>
      <c r="B8" s="74">
        <f t="shared" si="5"/>
        <v>1.0009956819913639</v>
      </c>
      <c r="C8" s="2">
        <f t="shared" si="0"/>
        <v>8.8559999999999981</v>
      </c>
      <c r="D8" s="2">
        <f t="shared" si="6"/>
        <v>3.0279999999999996</v>
      </c>
      <c r="E8" s="2">
        <f t="shared" si="1"/>
        <v>4.1908352552705104</v>
      </c>
      <c r="F8" s="76">
        <f t="shared" si="2"/>
        <v>0.19222604099105162</v>
      </c>
      <c r="G8" s="73">
        <f t="shared" si="3"/>
        <v>17.610764744729487</v>
      </c>
    </row>
    <row r="9" spans="1:7" x14ac:dyDescent="0.45">
      <c r="A9" s="73">
        <f t="shared" si="4"/>
        <v>46.666666666666664</v>
      </c>
      <c r="B9" s="74">
        <f t="shared" si="5"/>
        <v>0.8897739395478792</v>
      </c>
      <c r="C9" s="2">
        <f t="shared" si="0"/>
        <v>7.8720000000000008</v>
      </c>
      <c r="D9" s="2">
        <f t="shared" si="6"/>
        <v>2.7326666666666668</v>
      </c>
      <c r="E9" s="2">
        <f t="shared" si="1"/>
        <v>4.346051375836085</v>
      </c>
      <c r="F9" s="76">
        <f t="shared" si="2"/>
        <v>0.22088981945983191</v>
      </c>
      <c r="G9" s="73">
        <f t="shared" si="3"/>
        <v>15.329148624163915</v>
      </c>
    </row>
    <row r="10" spans="1:7" x14ac:dyDescent="0.45">
      <c r="A10" s="73">
        <f t="shared" si="4"/>
        <v>53.333333333333329</v>
      </c>
      <c r="B10" s="74">
        <f t="shared" si="5"/>
        <v>0.77855219710439416</v>
      </c>
      <c r="C10" s="2">
        <f t="shared" si="0"/>
        <v>6.8879999999999981</v>
      </c>
      <c r="D10" s="2">
        <f t="shared" si="6"/>
        <v>2.4373333333333331</v>
      </c>
      <c r="E10" s="2">
        <f t="shared" si="1"/>
        <v>4.346051375836085</v>
      </c>
      <c r="F10" s="76">
        <f t="shared" si="2"/>
        <v>0.24765518872151288</v>
      </c>
      <c r="G10" s="73">
        <f t="shared" si="3"/>
        <v>13.202748624163915</v>
      </c>
    </row>
    <row r="11" spans="1:7" x14ac:dyDescent="0.45">
      <c r="A11" s="73">
        <f t="shared" si="4"/>
        <v>59.999999999999993</v>
      </c>
      <c r="B11" s="74">
        <f t="shared" si="5"/>
        <v>0.66733045466090934</v>
      </c>
      <c r="C11" s="2">
        <f t="shared" si="0"/>
        <v>5.9039999999999999</v>
      </c>
      <c r="D11" s="2">
        <f t="shared" si="6"/>
        <v>2.1419999999999999</v>
      </c>
      <c r="E11" s="2">
        <f t="shared" si="1"/>
        <v>4.1908352552705104</v>
      </c>
      <c r="F11" s="76">
        <f t="shared" si="2"/>
        <v>0.27173690575205611</v>
      </c>
      <c r="G11" s="73">
        <f t="shared" si="3"/>
        <v>11.231564744729489</v>
      </c>
    </row>
    <row r="12" spans="1:7" x14ac:dyDescent="0.45">
      <c r="A12" s="73">
        <f t="shared" si="4"/>
        <v>66.666666666666657</v>
      </c>
      <c r="B12" s="74">
        <f t="shared" si="5"/>
        <v>0.55610871221742464</v>
      </c>
      <c r="C12" s="2">
        <f t="shared" si="0"/>
        <v>4.9200000000000008</v>
      </c>
      <c r="D12" s="2">
        <f t="shared" si="6"/>
        <v>1.8466666666666671</v>
      </c>
      <c r="E12" s="2">
        <f t="shared" si="1"/>
        <v>3.8804030141393624</v>
      </c>
      <c r="F12" s="76">
        <f t="shared" si="2"/>
        <v>0.29184739877702781</v>
      </c>
      <c r="G12" s="73">
        <f t="shared" si="3"/>
        <v>9.4155969858606401</v>
      </c>
    </row>
    <row r="13" spans="1:7" x14ac:dyDescent="0.45">
      <c r="A13" s="73">
        <f t="shared" si="4"/>
        <v>73.333333333333329</v>
      </c>
      <c r="B13" s="74">
        <f t="shared" si="5"/>
        <v>0.44488696977393971</v>
      </c>
      <c r="C13" s="2">
        <f t="shared" si="0"/>
        <v>3.9360000000000008</v>
      </c>
      <c r="D13" s="2">
        <f t="shared" si="6"/>
        <v>1.5513333333333335</v>
      </c>
      <c r="E13" s="2">
        <f t="shared" si="1"/>
        <v>3.4147546524426393</v>
      </c>
      <c r="F13" s="76">
        <f t="shared" si="2"/>
        <v>0.30571861592560512</v>
      </c>
      <c r="G13" s="73">
        <f t="shared" si="3"/>
        <v>7.754845347557362</v>
      </c>
    </row>
    <row r="14" spans="1:7" x14ac:dyDescent="0.45">
      <c r="A14" s="73">
        <f t="shared" si="4"/>
        <v>80</v>
      </c>
      <c r="B14" s="74">
        <f t="shared" si="5"/>
        <v>0.33366522733045456</v>
      </c>
      <c r="C14" s="2">
        <f t="shared" si="0"/>
        <v>2.9519999999999986</v>
      </c>
      <c r="D14" s="2">
        <f t="shared" si="6"/>
        <v>1.2559999999999998</v>
      </c>
      <c r="E14" s="2">
        <f t="shared" si="1"/>
        <v>2.7938901701803398</v>
      </c>
      <c r="F14" s="76">
        <f t="shared" si="2"/>
        <v>0.30894928456523579</v>
      </c>
      <c r="G14" s="73">
        <f t="shared" si="3"/>
        <v>6.2493098298196585</v>
      </c>
    </row>
    <row r="15" spans="1:7" x14ac:dyDescent="0.45">
      <c r="A15" s="73">
        <f t="shared" si="4"/>
        <v>86.666666666666671</v>
      </c>
      <c r="B15" s="74">
        <f t="shared" si="5"/>
        <v>0.22244348488696963</v>
      </c>
      <c r="C15" s="2">
        <f t="shared" si="0"/>
        <v>1.9679999999999984</v>
      </c>
      <c r="D15" s="2">
        <f t="shared" si="6"/>
        <v>0.96066666666666656</v>
      </c>
      <c r="E15" s="2">
        <f t="shared" si="1"/>
        <v>2.017809567352467</v>
      </c>
      <c r="F15" s="76">
        <f t="shared" si="2"/>
        <v>0.29172588008218642</v>
      </c>
      <c r="G15" s="73">
        <f t="shared" si="3"/>
        <v>4.8989904326475324</v>
      </c>
    </row>
    <row r="16" spans="1:7" x14ac:dyDescent="0.45">
      <c r="A16" s="73">
        <f t="shared" si="4"/>
        <v>93.333333333333343</v>
      </c>
      <c r="B16" s="74">
        <f t="shared" si="5"/>
        <v>0.11122174244348471</v>
      </c>
      <c r="C16" s="2">
        <f t="shared" si="0"/>
        <v>0.98399999999999832</v>
      </c>
      <c r="D16" s="2">
        <f t="shared" si="6"/>
        <v>0.66533333333333289</v>
      </c>
      <c r="E16" s="2">
        <f t="shared" si="1"/>
        <v>1.0865128439590197</v>
      </c>
      <c r="F16" s="76">
        <f t="shared" si="2"/>
        <v>0.22681046341829916</v>
      </c>
      <c r="G16" s="73">
        <f t="shared" si="3"/>
        <v>3.7038871560409774</v>
      </c>
    </row>
    <row r="17" spans="1:7" x14ac:dyDescent="0.45">
      <c r="A17" s="77">
        <f>B22*B20/B21</f>
        <v>100</v>
      </c>
      <c r="B17" s="74">
        <f t="shared" si="5"/>
        <v>0</v>
      </c>
      <c r="C17" s="2">
        <f t="shared" si="0"/>
        <v>0</v>
      </c>
      <c r="D17" s="75">
        <f>B25*B20/B21</f>
        <v>0.37</v>
      </c>
      <c r="E17" s="2">
        <f t="shared" si="1"/>
        <v>0</v>
      </c>
      <c r="F17" s="76">
        <f t="shared" si="2"/>
        <v>0</v>
      </c>
      <c r="G17" s="73">
        <f t="shared" si="3"/>
        <v>2.6640000000000001</v>
      </c>
    </row>
    <row r="18" spans="1:7" x14ac:dyDescent="0.45">
      <c r="A18" s="7"/>
      <c r="B18" s="7"/>
      <c r="C18" s="68"/>
      <c r="D18" s="68"/>
      <c r="E18" s="7"/>
      <c r="F18" s="7"/>
      <c r="G18" s="7"/>
    </row>
    <row r="19" spans="1:7" x14ac:dyDescent="0.45">
      <c r="A19" s="72" t="s">
        <v>72</v>
      </c>
      <c r="B19" s="72" t="s">
        <v>80</v>
      </c>
      <c r="C19" s="107"/>
      <c r="D19" s="68"/>
      <c r="E19" s="7"/>
      <c r="F19" s="7"/>
      <c r="G19" s="7"/>
    </row>
    <row r="20" spans="1:7" x14ac:dyDescent="0.45">
      <c r="A20" s="108" t="s">
        <v>31</v>
      </c>
      <c r="B20" s="109">
        <v>7.2</v>
      </c>
      <c r="C20" s="107" t="s">
        <v>32</v>
      </c>
      <c r="D20" s="68"/>
      <c r="E20" s="7"/>
      <c r="F20" s="7"/>
      <c r="G20" s="7"/>
    </row>
    <row r="21" spans="1:7" x14ac:dyDescent="0.45">
      <c r="A21" s="98" t="s">
        <v>33</v>
      </c>
      <c r="B21" s="98">
        <v>7.2</v>
      </c>
      <c r="C21" s="107" t="s">
        <v>32</v>
      </c>
      <c r="D21" s="68"/>
      <c r="E21" s="7"/>
      <c r="F21" s="7"/>
      <c r="G21" s="7"/>
    </row>
    <row r="22" spans="1:7" x14ac:dyDescent="0.45">
      <c r="A22" s="98" t="s">
        <v>34</v>
      </c>
      <c r="B22" s="98">
        <v>100</v>
      </c>
      <c r="C22" s="107" t="s">
        <v>35</v>
      </c>
      <c r="D22" s="68"/>
      <c r="E22" s="7"/>
      <c r="F22" s="7"/>
      <c r="G22" s="7"/>
    </row>
    <row r="23" spans="1:7" x14ac:dyDescent="0.45">
      <c r="A23" s="98" t="s">
        <v>36</v>
      </c>
      <c r="B23" s="98">
        <v>14.76</v>
      </c>
      <c r="C23" s="107" t="s">
        <v>37</v>
      </c>
      <c r="D23" s="68"/>
      <c r="E23" s="7"/>
      <c r="F23" s="7"/>
      <c r="G23" s="7"/>
    </row>
    <row r="24" spans="1:7" x14ac:dyDescent="0.45">
      <c r="A24" s="98" t="s">
        <v>38</v>
      </c>
      <c r="B24" s="98">
        <v>4.8</v>
      </c>
      <c r="C24" s="107" t="s">
        <v>39</v>
      </c>
      <c r="D24" s="68"/>
      <c r="E24" s="7"/>
      <c r="F24" s="7"/>
      <c r="G24" s="7"/>
    </row>
    <row r="25" spans="1:7" x14ac:dyDescent="0.45">
      <c r="A25" s="98" t="s">
        <v>40</v>
      </c>
      <c r="B25" s="98">
        <v>0.37</v>
      </c>
      <c r="C25" s="107" t="s">
        <v>39</v>
      </c>
      <c r="D25" s="68"/>
      <c r="E25" s="7"/>
      <c r="F25" s="7"/>
      <c r="G25" s="7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7"/>
  <sheetViews>
    <sheetView workbookViewId="0">
      <selection activeCell="K37" sqref="K37"/>
    </sheetView>
  </sheetViews>
  <sheetFormatPr defaultColWidth="11.46484375" defaultRowHeight="14.25" x14ac:dyDescent="0.45"/>
  <sheetData>
    <row r="1" spans="1:7" x14ac:dyDescent="0.45">
      <c r="A1" s="72" t="s">
        <v>12</v>
      </c>
      <c r="B1" s="70" t="s">
        <v>13</v>
      </c>
      <c r="C1" s="71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40.690881381762772</v>
      </c>
      <c r="C2" s="75">
        <f>B23*B20/B21</f>
        <v>360</v>
      </c>
      <c r="D2" s="75">
        <f>B24*B20/B21</f>
        <v>24.2</v>
      </c>
      <c r="E2" s="73">
        <f>A2*B2*3.14/30</f>
        <v>0</v>
      </c>
      <c r="F2" s="76">
        <f>E2/($B$20*D2)</f>
        <v>0</v>
      </c>
      <c r="G2" s="73">
        <f>$B$20*D2-E2</f>
        <v>290.39999999999998</v>
      </c>
    </row>
    <row r="3" spans="1:7" x14ac:dyDescent="0.45">
      <c r="A3" s="73">
        <f>($A$17)/15+A2</f>
        <v>3.2</v>
      </c>
      <c r="B3" s="74">
        <f>$B$2-(A3/$A$17)*$B$2</f>
        <v>37.978155956311923</v>
      </c>
      <c r="C3" s="2">
        <f t="shared" ref="C3:C17" si="0">B3/4.45*39.37</f>
        <v>336.00000000000006</v>
      </c>
      <c r="D3" s="2">
        <f>$D$2-(A3/$A$17)*($D$2-$D$17)</f>
        <v>22.666666666666664</v>
      </c>
      <c r="E3" s="73">
        <f t="shared" ref="E3:E17" si="1">A3*B3*3.14/30</f>
        <v>12.720150368300741</v>
      </c>
      <c r="F3" s="76">
        <f t="shared" ref="F3:F17" si="2">E3/($B$20*D3)</f>
        <v>4.6765258706988021E-2</v>
      </c>
      <c r="G3" s="73">
        <f t="shared" ref="G3:G17" si="3">$B$20*D3-E3</f>
        <v>259.27984963169928</v>
      </c>
    </row>
    <row r="4" spans="1:7" x14ac:dyDescent="0.45">
      <c r="A4" s="73">
        <f t="shared" ref="A4:A16" si="4">$A$17/15+A3</f>
        <v>6.4</v>
      </c>
      <c r="B4" s="74">
        <f t="shared" ref="B4:B17" si="5">$B$2-(A4/$A$17)*$B$2</f>
        <v>35.265430530861067</v>
      </c>
      <c r="C4" s="2">
        <f t="shared" si="0"/>
        <v>312</v>
      </c>
      <c r="D4" s="2">
        <f t="shared" ref="D4:D16" si="6">$D$2-(A4/$A$17)*($D$2-$D$17)</f>
        <v>21.133333333333333</v>
      </c>
      <c r="E4" s="73">
        <f t="shared" si="1"/>
        <v>23.623136398272802</v>
      </c>
      <c r="F4" s="76">
        <f t="shared" si="2"/>
        <v>9.315116876290537E-2</v>
      </c>
      <c r="G4" s="73">
        <f t="shared" si="3"/>
        <v>229.97686360172719</v>
      </c>
    </row>
    <row r="5" spans="1:7" x14ac:dyDescent="0.45">
      <c r="A5" s="73">
        <f t="shared" si="4"/>
        <v>9.6000000000000014</v>
      </c>
      <c r="B5" s="74">
        <f t="shared" si="5"/>
        <v>32.552705105410212</v>
      </c>
      <c r="C5" s="2">
        <f t="shared" si="0"/>
        <v>288</v>
      </c>
      <c r="D5" s="2">
        <f t="shared" si="6"/>
        <v>19.599999999999998</v>
      </c>
      <c r="E5" s="73">
        <f t="shared" si="1"/>
        <v>32.708958089916187</v>
      </c>
      <c r="F5" s="76">
        <f t="shared" si="2"/>
        <v>0.13906869936188856</v>
      </c>
      <c r="G5" s="73">
        <f t="shared" si="3"/>
        <v>202.49104191008379</v>
      </c>
    </row>
    <row r="6" spans="1:7" x14ac:dyDescent="0.45">
      <c r="A6" s="73">
        <f t="shared" si="4"/>
        <v>12.8</v>
      </c>
      <c r="B6" s="74">
        <f t="shared" si="5"/>
        <v>29.839979679959367</v>
      </c>
      <c r="C6" s="2">
        <f t="shared" si="0"/>
        <v>264.00000000000006</v>
      </c>
      <c r="D6" s="2">
        <f t="shared" si="6"/>
        <v>18.066666666666666</v>
      </c>
      <c r="E6" s="73">
        <f t="shared" si="1"/>
        <v>39.977615443230896</v>
      </c>
      <c r="F6" s="76">
        <f t="shared" si="2"/>
        <v>0.18439859521785468</v>
      </c>
      <c r="G6" s="73">
        <f t="shared" si="3"/>
        <v>176.82238455676912</v>
      </c>
    </row>
    <row r="7" spans="1:7" x14ac:dyDescent="0.45">
      <c r="A7" s="73">
        <f t="shared" si="4"/>
        <v>16</v>
      </c>
      <c r="B7" s="74">
        <f t="shared" si="5"/>
        <v>27.127254254508514</v>
      </c>
      <c r="C7" s="2">
        <f t="shared" si="0"/>
        <v>240.00000000000003</v>
      </c>
      <c r="D7" s="2">
        <f t="shared" si="6"/>
        <v>16.533333333333331</v>
      </c>
      <c r="E7" s="73">
        <f t="shared" si="1"/>
        <v>45.429108458216923</v>
      </c>
      <c r="F7" s="76">
        <f t="shared" si="2"/>
        <v>0.22897736118052886</v>
      </c>
      <c r="G7" s="73">
        <f t="shared" si="3"/>
        <v>152.97089154178306</v>
      </c>
    </row>
    <row r="8" spans="1:7" x14ac:dyDescent="0.45">
      <c r="A8" s="73">
        <f t="shared" si="4"/>
        <v>19.2</v>
      </c>
      <c r="B8" s="74">
        <f t="shared" si="5"/>
        <v>24.414528829057666</v>
      </c>
      <c r="C8" s="2">
        <f t="shared" si="0"/>
        <v>216.00000000000003</v>
      </c>
      <c r="D8" s="2">
        <f t="shared" si="6"/>
        <v>15</v>
      </c>
      <c r="E8" s="73">
        <f t="shared" si="1"/>
        <v>49.063437134874292</v>
      </c>
      <c r="F8" s="76">
        <f t="shared" si="2"/>
        <v>0.27257465074930159</v>
      </c>
      <c r="G8" s="73">
        <f t="shared" si="3"/>
        <v>130.93656286512572</v>
      </c>
    </row>
    <row r="9" spans="1:7" x14ac:dyDescent="0.45">
      <c r="A9" s="73">
        <f t="shared" si="4"/>
        <v>22.4</v>
      </c>
      <c r="B9" s="74">
        <f t="shared" si="5"/>
        <v>21.701803403606814</v>
      </c>
      <c r="C9" s="2">
        <f t="shared" si="0"/>
        <v>192.00000000000006</v>
      </c>
      <c r="D9" s="2">
        <f t="shared" si="6"/>
        <v>13.466666666666667</v>
      </c>
      <c r="E9" s="73">
        <f t="shared" si="1"/>
        <v>50.880601473202965</v>
      </c>
      <c r="F9" s="76">
        <f t="shared" si="2"/>
        <v>0.314855207136157</v>
      </c>
      <c r="G9" s="73">
        <f t="shared" si="3"/>
        <v>110.71939852679702</v>
      </c>
    </row>
    <row r="10" spans="1:7" x14ac:dyDescent="0.45">
      <c r="A10" s="73">
        <f t="shared" si="4"/>
        <v>25.599999999999998</v>
      </c>
      <c r="B10" s="74">
        <f t="shared" si="5"/>
        <v>18.989077978155962</v>
      </c>
      <c r="C10" s="2">
        <f t="shared" si="0"/>
        <v>168.00000000000003</v>
      </c>
      <c r="D10" s="2">
        <f t="shared" si="6"/>
        <v>11.933333333333334</v>
      </c>
      <c r="E10" s="73">
        <f t="shared" si="1"/>
        <v>50.880601473202958</v>
      </c>
      <c r="F10" s="76">
        <f t="shared" si="2"/>
        <v>0.35531146280169668</v>
      </c>
      <c r="G10" s="73">
        <f t="shared" si="3"/>
        <v>92.319398526797031</v>
      </c>
    </row>
    <row r="11" spans="1:7" x14ac:dyDescent="0.45">
      <c r="A11" s="73">
        <f t="shared" si="4"/>
        <v>28.799999999999997</v>
      </c>
      <c r="B11" s="74">
        <f t="shared" si="5"/>
        <v>16.276352552705109</v>
      </c>
      <c r="C11" s="2">
        <f t="shared" si="0"/>
        <v>144.00000000000003</v>
      </c>
      <c r="D11" s="2">
        <f t="shared" si="6"/>
        <v>10.4</v>
      </c>
      <c r="E11" s="73">
        <f t="shared" si="1"/>
        <v>49.063437134874285</v>
      </c>
      <c r="F11" s="76">
        <f t="shared" si="2"/>
        <v>0.3931365155038003</v>
      </c>
      <c r="G11" s="73">
        <f t="shared" si="3"/>
        <v>75.736562865125734</v>
      </c>
    </row>
    <row r="12" spans="1:7" x14ac:dyDescent="0.45">
      <c r="A12" s="73">
        <f t="shared" si="4"/>
        <v>31.999999999999996</v>
      </c>
      <c r="B12" s="74">
        <f t="shared" si="5"/>
        <v>13.563627127254257</v>
      </c>
      <c r="C12" s="2">
        <f t="shared" si="0"/>
        <v>120.00000000000001</v>
      </c>
      <c r="D12" s="2">
        <f t="shared" si="6"/>
        <v>8.8666666666666671</v>
      </c>
      <c r="E12" s="73">
        <f t="shared" si="1"/>
        <v>45.429108458216916</v>
      </c>
      <c r="F12" s="76">
        <f t="shared" si="2"/>
        <v>0.42696530505842967</v>
      </c>
      <c r="G12" s="73">
        <f t="shared" si="3"/>
        <v>60.970891541783089</v>
      </c>
    </row>
    <row r="13" spans="1:7" x14ac:dyDescent="0.45">
      <c r="A13" s="73">
        <f t="shared" si="4"/>
        <v>35.199999999999996</v>
      </c>
      <c r="B13" s="74">
        <f t="shared" si="5"/>
        <v>10.850901701803409</v>
      </c>
      <c r="C13" s="2">
        <f t="shared" si="0"/>
        <v>96.000000000000043</v>
      </c>
      <c r="D13" s="2">
        <f t="shared" si="6"/>
        <v>7.3333333333333321</v>
      </c>
      <c r="E13" s="73">
        <f t="shared" si="1"/>
        <v>39.977615443230903</v>
      </c>
      <c r="F13" s="76">
        <f t="shared" si="2"/>
        <v>0.45429108458216944</v>
      </c>
      <c r="G13" s="73">
        <f t="shared" si="3"/>
        <v>48.022384556769083</v>
      </c>
    </row>
    <row r="14" spans="1:7" x14ac:dyDescent="0.45">
      <c r="A14" s="73">
        <f t="shared" si="4"/>
        <v>38.4</v>
      </c>
      <c r="B14" s="74">
        <f t="shared" si="5"/>
        <v>8.13817627635256</v>
      </c>
      <c r="C14" s="2">
        <f t="shared" si="0"/>
        <v>72.000000000000057</v>
      </c>
      <c r="D14" s="2">
        <f t="shared" si="6"/>
        <v>5.8000000000000007</v>
      </c>
      <c r="E14" s="73">
        <f t="shared" si="1"/>
        <v>32.708958089916209</v>
      </c>
      <c r="F14" s="76">
        <f t="shared" si="2"/>
        <v>0.46995629439534775</v>
      </c>
      <c r="G14" s="73">
        <f t="shared" si="3"/>
        <v>36.8910419100838</v>
      </c>
    </row>
    <row r="15" spans="1:7" x14ac:dyDescent="0.45">
      <c r="A15" s="73">
        <f t="shared" si="4"/>
        <v>41.6</v>
      </c>
      <c r="B15" s="74">
        <f t="shared" si="5"/>
        <v>5.4254508509017043</v>
      </c>
      <c r="C15" s="2">
        <f t="shared" si="0"/>
        <v>48.000000000000021</v>
      </c>
      <c r="D15" s="2">
        <f t="shared" si="6"/>
        <v>4.2666666666666657</v>
      </c>
      <c r="E15" s="73">
        <f t="shared" si="1"/>
        <v>23.623136398272809</v>
      </c>
      <c r="F15" s="76">
        <f t="shared" si="2"/>
        <v>0.4613893827787659</v>
      </c>
      <c r="G15" s="73">
        <f t="shared" si="3"/>
        <v>27.57686360172718</v>
      </c>
    </row>
    <row r="16" spans="1:7" x14ac:dyDescent="0.45">
      <c r="A16" s="73">
        <f t="shared" si="4"/>
        <v>44.800000000000004</v>
      </c>
      <c r="B16" s="74">
        <f t="shared" si="5"/>
        <v>2.7127254254508486</v>
      </c>
      <c r="C16" s="2">
        <f t="shared" si="0"/>
        <v>23.999999999999975</v>
      </c>
      <c r="D16" s="2">
        <f t="shared" si="6"/>
        <v>2.7333333333333307</v>
      </c>
      <c r="E16" s="73">
        <f t="shared" si="1"/>
        <v>12.720150368300727</v>
      </c>
      <c r="F16" s="76">
        <f t="shared" si="2"/>
        <v>0.38780946244819325</v>
      </c>
      <c r="G16" s="73">
        <f t="shared" si="3"/>
        <v>20.07984963169924</v>
      </c>
    </row>
    <row r="17" spans="1:7" x14ac:dyDescent="0.45">
      <c r="A17" s="77">
        <f>B22*B20/B21</f>
        <v>48</v>
      </c>
      <c r="B17" s="74">
        <f t="shared" si="5"/>
        <v>0</v>
      </c>
      <c r="C17" s="2">
        <f t="shared" si="0"/>
        <v>0</v>
      </c>
      <c r="D17" s="75">
        <f>B25*B20/B21</f>
        <v>1.2</v>
      </c>
      <c r="E17" s="73">
        <f t="shared" si="1"/>
        <v>0</v>
      </c>
      <c r="F17" s="76">
        <f t="shared" si="2"/>
        <v>0</v>
      </c>
      <c r="G17" s="73">
        <f t="shared" si="3"/>
        <v>14.399999999999999</v>
      </c>
    </row>
    <row r="19" spans="1:7" x14ac:dyDescent="0.45">
      <c r="A19" s="72" t="s">
        <v>72</v>
      </c>
      <c r="B19" s="72" t="s">
        <v>85</v>
      </c>
      <c r="C19" s="107"/>
    </row>
    <row r="20" spans="1:7" x14ac:dyDescent="0.45">
      <c r="A20" s="108" t="s">
        <v>31</v>
      </c>
      <c r="B20" s="109">
        <v>12</v>
      </c>
      <c r="C20" s="107" t="s">
        <v>32</v>
      </c>
    </row>
    <row r="21" spans="1:7" x14ac:dyDescent="0.45">
      <c r="A21" s="98" t="s">
        <v>33</v>
      </c>
      <c r="B21" s="98">
        <v>12</v>
      </c>
      <c r="C21" s="107" t="s">
        <v>32</v>
      </c>
    </row>
    <row r="22" spans="1:7" x14ac:dyDescent="0.45">
      <c r="A22" s="98" t="s">
        <v>34</v>
      </c>
      <c r="B22" s="98">
        <v>48</v>
      </c>
      <c r="C22" s="107" t="s">
        <v>35</v>
      </c>
    </row>
    <row r="23" spans="1:7" x14ac:dyDescent="0.45">
      <c r="A23" s="98" t="s">
        <v>36</v>
      </c>
      <c r="B23" s="98">
        <v>360</v>
      </c>
      <c r="C23" s="107" t="s">
        <v>37</v>
      </c>
    </row>
    <row r="24" spans="1:7" x14ac:dyDescent="0.45">
      <c r="A24" s="98" t="s">
        <v>38</v>
      </c>
      <c r="B24" s="98">
        <v>24.2</v>
      </c>
      <c r="C24" s="107" t="s">
        <v>39</v>
      </c>
    </row>
    <row r="25" spans="1:7" x14ac:dyDescent="0.45">
      <c r="A25" s="98" t="s">
        <v>40</v>
      </c>
      <c r="B25" s="98">
        <v>1.2</v>
      </c>
      <c r="C25" s="107" t="s">
        <v>39</v>
      </c>
    </row>
    <row r="27" spans="1:7" x14ac:dyDescent="0.45">
      <c r="A27" s="127" t="s">
        <v>94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7"/>
  <sheetViews>
    <sheetView workbookViewId="0">
      <selection activeCell="E38" sqref="E38"/>
    </sheetView>
  </sheetViews>
  <sheetFormatPr defaultColWidth="11.46484375" defaultRowHeight="14.25" x14ac:dyDescent="0.45"/>
  <sheetData>
    <row r="1" spans="1:7" x14ac:dyDescent="0.45">
      <c r="A1" s="72" t="s">
        <v>12</v>
      </c>
      <c r="B1" s="70" t="s">
        <v>13</v>
      </c>
      <c r="C1" s="71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2.0006350012700027</v>
      </c>
      <c r="C2" s="75">
        <f>B23*B20/B21</f>
        <v>17.7</v>
      </c>
      <c r="D2" s="75">
        <f>B24*B20/B21</f>
        <v>20</v>
      </c>
      <c r="E2" s="73">
        <f>A2*B2*3.14/30</f>
        <v>0</v>
      </c>
      <c r="F2" s="76">
        <f>E2/($B$20*D2)</f>
        <v>0</v>
      </c>
      <c r="G2" s="73">
        <f>$B$20*D2-E2</f>
        <v>240</v>
      </c>
    </row>
    <row r="3" spans="1:7" x14ac:dyDescent="0.45">
      <c r="A3" s="73">
        <f>($A$17)/15+A2</f>
        <v>40</v>
      </c>
      <c r="B3" s="74">
        <f>$B$2-(A3/$A$17)*$B$2</f>
        <v>1.8672593345186692</v>
      </c>
      <c r="C3" s="2">
        <f t="shared" ref="C3:C17" si="0">B3/4.45*39.37</f>
        <v>16.52</v>
      </c>
      <c r="D3" s="2">
        <f>$D$2-(A3/$A$17)*($D$2-$D$17)</f>
        <v>18.7</v>
      </c>
      <c r="E3" s="73">
        <f t="shared" ref="E3:E17" si="1">A3*B3*3.14/30</f>
        <v>7.8175924138514956</v>
      </c>
      <c r="F3" s="76">
        <f t="shared" ref="F3:F17" si="2">E3/($B$20*D3)</f>
        <v>3.483775585495319E-2</v>
      </c>
      <c r="G3" s="73">
        <f t="shared" ref="G3:G17" si="3">$B$20*D3-E3</f>
        <v>216.58240758614849</v>
      </c>
    </row>
    <row r="4" spans="1:7" x14ac:dyDescent="0.45">
      <c r="A4" s="73">
        <f t="shared" ref="A4:A16" si="4">$A$17/15+A3</f>
        <v>80</v>
      </c>
      <c r="B4" s="74">
        <f t="shared" ref="B4:B17" si="5">$B$2-(A4/$A$17)*$B$2</f>
        <v>1.7338836677673357</v>
      </c>
      <c r="C4" s="2">
        <f t="shared" si="0"/>
        <v>15.34</v>
      </c>
      <c r="D4" s="2">
        <f t="shared" ref="D4:D16" si="6">$D$2-(A4/$A$17)*($D$2-$D$17)</f>
        <v>17.399999999999999</v>
      </c>
      <c r="E4" s="73">
        <f t="shared" si="1"/>
        <v>14.518385911438491</v>
      </c>
      <c r="F4" s="76">
        <f t="shared" si="2"/>
        <v>6.9532499575854848E-2</v>
      </c>
      <c r="G4" s="73">
        <f t="shared" si="3"/>
        <v>194.2816140885615</v>
      </c>
    </row>
    <row r="5" spans="1:7" x14ac:dyDescent="0.45">
      <c r="A5" s="73">
        <f t="shared" si="4"/>
        <v>120</v>
      </c>
      <c r="B5" s="74">
        <f t="shared" si="5"/>
        <v>1.6005080010160022</v>
      </c>
      <c r="C5" s="2">
        <f t="shared" si="0"/>
        <v>14.16</v>
      </c>
      <c r="D5" s="2">
        <f t="shared" si="6"/>
        <v>16.100000000000001</v>
      </c>
      <c r="E5" s="73">
        <f t="shared" si="1"/>
        <v>20.102380492760986</v>
      </c>
      <c r="F5" s="76">
        <f t="shared" si="2"/>
        <v>0.10404958847184774</v>
      </c>
      <c r="G5" s="73">
        <f t="shared" si="3"/>
        <v>173.09761950723902</v>
      </c>
    </row>
    <row r="6" spans="1:7" x14ac:dyDescent="0.45">
      <c r="A6" s="73">
        <f t="shared" si="4"/>
        <v>160</v>
      </c>
      <c r="B6" s="74">
        <f t="shared" si="5"/>
        <v>1.4671323342646687</v>
      </c>
      <c r="C6" s="2">
        <f t="shared" si="0"/>
        <v>12.979999999999999</v>
      </c>
      <c r="D6" s="2">
        <f t="shared" si="6"/>
        <v>14.8</v>
      </c>
      <c r="E6" s="73">
        <f t="shared" si="1"/>
        <v>24.569576157818986</v>
      </c>
      <c r="F6" s="76">
        <f t="shared" si="2"/>
        <v>0.13834220809582762</v>
      </c>
      <c r="G6" s="73">
        <f t="shared" si="3"/>
        <v>153.03042384218105</v>
      </c>
    </row>
    <row r="7" spans="1:7" x14ac:dyDescent="0.45">
      <c r="A7" s="73">
        <f t="shared" si="4"/>
        <v>200</v>
      </c>
      <c r="B7" s="74">
        <f t="shared" si="5"/>
        <v>1.3337566675133352</v>
      </c>
      <c r="C7" s="2">
        <f t="shared" si="0"/>
        <v>11.799999999999999</v>
      </c>
      <c r="D7" s="2">
        <f t="shared" si="6"/>
        <v>13.5</v>
      </c>
      <c r="E7" s="73">
        <f t="shared" si="1"/>
        <v>27.919972906612482</v>
      </c>
      <c r="F7" s="76">
        <f t="shared" si="2"/>
        <v>0.17234551176921287</v>
      </c>
      <c r="G7" s="73">
        <f t="shared" si="3"/>
        <v>134.08002709338751</v>
      </c>
    </row>
    <row r="8" spans="1:7" x14ac:dyDescent="0.45">
      <c r="A8" s="73">
        <f t="shared" si="4"/>
        <v>240</v>
      </c>
      <c r="B8" s="74">
        <f t="shared" si="5"/>
        <v>1.2003810007620017</v>
      </c>
      <c r="C8" s="2">
        <f t="shared" si="0"/>
        <v>10.620000000000001</v>
      </c>
      <c r="D8" s="2">
        <f t="shared" si="6"/>
        <v>12.2</v>
      </c>
      <c r="E8" s="73">
        <f t="shared" si="1"/>
        <v>30.15357073914149</v>
      </c>
      <c r="F8" s="76">
        <f t="shared" si="2"/>
        <v>0.20596701324550201</v>
      </c>
      <c r="G8" s="73">
        <f t="shared" si="3"/>
        <v>116.24642926085849</v>
      </c>
    </row>
    <row r="9" spans="1:7" x14ac:dyDescent="0.45">
      <c r="A9" s="73">
        <f t="shared" si="4"/>
        <v>280</v>
      </c>
      <c r="B9" s="74">
        <f t="shared" si="5"/>
        <v>1.067005334010668</v>
      </c>
      <c r="C9" s="2">
        <f t="shared" si="0"/>
        <v>9.4399999999999977</v>
      </c>
      <c r="D9" s="2">
        <f t="shared" si="6"/>
        <v>10.9</v>
      </c>
      <c r="E9" s="73">
        <f t="shared" si="1"/>
        <v>31.270369655405982</v>
      </c>
      <c r="F9" s="76">
        <f t="shared" si="2"/>
        <v>0.23907010439912829</v>
      </c>
      <c r="G9" s="73">
        <f t="shared" si="3"/>
        <v>99.529630344594025</v>
      </c>
    </row>
    <row r="10" spans="1:7" x14ac:dyDescent="0.45">
      <c r="A10" s="73">
        <f t="shared" si="4"/>
        <v>320</v>
      </c>
      <c r="B10" s="74">
        <f t="shared" si="5"/>
        <v>0.93362966725933472</v>
      </c>
      <c r="C10" s="2">
        <f t="shared" si="0"/>
        <v>8.2600000000000016</v>
      </c>
      <c r="D10" s="2">
        <f t="shared" si="6"/>
        <v>9.6</v>
      </c>
      <c r="E10" s="73">
        <f t="shared" si="1"/>
        <v>31.270369655405986</v>
      </c>
      <c r="F10" s="76">
        <f t="shared" si="2"/>
        <v>0.2714441810365103</v>
      </c>
      <c r="G10" s="73">
        <f t="shared" si="3"/>
        <v>83.929630344594003</v>
      </c>
    </row>
    <row r="11" spans="1:7" x14ac:dyDescent="0.45">
      <c r="A11" s="73">
        <f t="shared" si="4"/>
        <v>360</v>
      </c>
      <c r="B11" s="74">
        <f t="shared" si="5"/>
        <v>0.80025400050800122</v>
      </c>
      <c r="C11" s="2">
        <f t="shared" si="0"/>
        <v>7.080000000000001</v>
      </c>
      <c r="D11" s="2">
        <f t="shared" si="6"/>
        <v>8.3000000000000007</v>
      </c>
      <c r="E11" s="73">
        <f t="shared" si="1"/>
        <v>30.15357073914149</v>
      </c>
      <c r="F11" s="76">
        <f t="shared" si="2"/>
        <v>0.30274669416808719</v>
      </c>
      <c r="G11" s="73">
        <f t="shared" si="3"/>
        <v>69.446429260858523</v>
      </c>
    </row>
    <row r="12" spans="1:7" x14ac:dyDescent="0.45">
      <c r="A12" s="73">
        <f t="shared" si="4"/>
        <v>400</v>
      </c>
      <c r="B12" s="74">
        <f t="shared" si="5"/>
        <v>0.66687833375666772</v>
      </c>
      <c r="C12" s="2">
        <f t="shared" si="0"/>
        <v>5.9000000000000012</v>
      </c>
      <c r="D12" s="2">
        <f t="shared" si="6"/>
        <v>7</v>
      </c>
      <c r="E12" s="73">
        <f t="shared" si="1"/>
        <v>27.91997290661249</v>
      </c>
      <c r="F12" s="76">
        <f t="shared" si="2"/>
        <v>0.33238062984062489</v>
      </c>
      <c r="G12" s="73">
        <f t="shared" si="3"/>
        <v>56.080027093387514</v>
      </c>
    </row>
    <row r="13" spans="1:7" x14ac:dyDescent="0.45">
      <c r="A13" s="73">
        <f t="shared" si="4"/>
        <v>440</v>
      </c>
      <c r="B13" s="74">
        <f t="shared" si="5"/>
        <v>0.53350266700533422</v>
      </c>
      <c r="C13" s="2">
        <f t="shared" si="0"/>
        <v>4.7200000000000015</v>
      </c>
      <c r="D13" s="2">
        <f t="shared" si="6"/>
        <v>5.7000000000000011</v>
      </c>
      <c r="E13" s="73">
        <f t="shared" si="1"/>
        <v>24.56957615781899</v>
      </c>
      <c r="F13" s="76">
        <f t="shared" si="2"/>
        <v>0.35920432979267525</v>
      </c>
      <c r="G13" s="73">
        <f t="shared" si="3"/>
        <v>43.83042384218102</v>
      </c>
    </row>
    <row r="14" spans="1:7" x14ac:dyDescent="0.45">
      <c r="A14" s="73">
        <f t="shared" si="4"/>
        <v>480</v>
      </c>
      <c r="B14" s="74">
        <f t="shared" si="5"/>
        <v>0.4001270002540005</v>
      </c>
      <c r="C14" s="2">
        <f t="shared" si="0"/>
        <v>3.5399999999999991</v>
      </c>
      <c r="D14" s="2">
        <f t="shared" si="6"/>
        <v>4.3999999999999986</v>
      </c>
      <c r="E14" s="73">
        <f t="shared" si="1"/>
        <v>20.102380492760986</v>
      </c>
      <c r="F14" s="76">
        <f t="shared" si="2"/>
        <v>0.38072690327198849</v>
      </c>
      <c r="G14" s="73">
        <f t="shared" si="3"/>
        <v>32.697619507238997</v>
      </c>
    </row>
    <row r="15" spans="1:7" x14ac:dyDescent="0.45">
      <c r="A15" s="73">
        <f t="shared" si="4"/>
        <v>520</v>
      </c>
      <c r="B15" s="74">
        <f t="shared" si="5"/>
        <v>0.266751333502667</v>
      </c>
      <c r="C15" s="2">
        <f t="shared" si="0"/>
        <v>2.3599999999999994</v>
      </c>
      <c r="D15" s="2">
        <f t="shared" si="6"/>
        <v>3.0999999999999979</v>
      </c>
      <c r="E15" s="73">
        <f t="shared" si="1"/>
        <v>14.518385911438491</v>
      </c>
      <c r="F15" s="76">
        <f t="shared" si="2"/>
        <v>0.39027919116770166</v>
      </c>
      <c r="G15" s="73">
        <f t="shared" si="3"/>
        <v>22.681614088561481</v>
      </c>
    </row>
    <row r="16" spans="1:7" x14ac:dyDescent="0.45">
      <c r="A16" s="73">
        <f t="shared" si="4"/>
        <v>560</v>
      </c>
      <c r="B16" s="74">
        <f t="shared" si="5"/>
        <v>0.1333756667513335</v>
      </c>
      <c r="C16" s="2">
        <f t="shared" si="0"/>
        <v>1.1799999999999997</v>
      </c>
      <c r="D16" s="2">
        <f t="shared" si="6"/>
        <v>1.8000000000000007</v>
      </c>
      <c r="E16" s="73">
        <f t="shared" si="1"/>
        <v>7.8175924138514956</v>
      </c>
      <c r="F16" s="76">
        <f t="shared" si="2"/>
        <v>0.36192557471534686</v>
      </c>
      <c r="G16" s="73">
        <f t="shared" si="3"/>
        <v>13.782407586148512</v>
      </c>
    </row>
    <row r="17" spans="1:7" x14ac:dyDescent="0.45">
      <c r="A17" s="77">
        <f>B22*B20/B21</f>
        <v>600</v>
      </c>
      <c r="B17" s="74">
        <f t="shared" si="5"/>
        <v>0</v>
      </c>
      <c r="C17" s="2">
        <f t="shared" si="0"/>
        <v>0</v>
      </c>
      <c r="D17" s="75">
        <f>B25*B20/B21</f>
        <v>0.5</v>
      </c>
      <c r="E17" s="73">
        <f t="shared" si="1"/>
        <v>0</v>
      </c>
      <c r="F17" s="76">
        <f t="shared" si="2"/>
        <v>0</v>
      </c>
      <c r="G17" s="73">
        <f t="shared" si="3"/>
        <v>6</v>
      </c>
    </row>
    <row r="19" spans="1:7" x14ac:dyDescent="0.45">
      <c r="A19" s="72" t="s">
        <v>72</v>
      </c>
      <c r="B19" s="72" t="s">
        <v>81</v>
      </c>
      <c r="C19" s="107"/>
    </row>
    <row r="20" spans="1:7" x14ac:dyDescent="0.45">
      <c r="A20" s="108" t="s">
        <v>31</v>
      </c>
      <c r="B20" s="109">
        <v>12</v>
      </c>
      <c r="C20" s="107" t="s">
        <v>32</v>
      </c>
    </row>
    <row r="21" spans="1:7" x14ac:dyDescent="0.45">
      <c r="A21" s="98" t="s">
        <v>33</v>
      </c>
      <c r="B21" s="98">
        <v>12</v>
      </c>
      <c r="C21" s="107" t="s">
        <v>32</v>
      </c>
    </row>
    <row r="22" spans="1:7" x14ac:dyDescent="0.45">
      <c r="A22" s="98" t="s">
        <v>34</v>
      </c>
      <c r="B22" s="98">
        <v>600</v>
      </c>
      <c r="C22" s="107" t="s">
        <v>35</v>
      </c>
    </row>
    <row r="23" spans="1:7" x14ac:dyDescent="0.45">
      <c r="A23" s="98" t="s">
        <v>36</v>
      </c>
      <c r="B23" s="98">
        <v>17.7</v>
      </c>
      <c r="C23" s="107" t="s">
        <v>37</v>
      </c>
    </row>
    <row r="24" spans="1:7" x14ac:dyDescent="0.45">
      <c r="A24" s="98" t="s">
        <v>38</v>
      </c>
      <c r="B24" s="98">
        <v>20</v>
      </c>
      <c r="C24" s="107" t="s">
        <v>39</v>
      </c>
    </row>
    <row r="25" spans="1:7" x14ac:dyDescent="0.45">
      <c r="A25" s="98" t="s">
        <v>40</v>
      </c>
      <c r="B25" s="98">
        <v>0.5</v>
      </c>
      <c r="C25" s="107" t="s">
        <v>39</v>
      </c>
    </row>
    <row r="27" spans="1:7" x14ac:dyDescent="0.45">
      <c r="A27" s="127" t="s">
        <v>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D17" sqref="D17"/>
    </sheetView>
  </sheetViews>
  <sheetFormatPr defaultColWidth="11.46484375" defaultRowHeight="14.25" x14ac:dyDescent="0.45"/>
  <cols>
    <col min="1" max="1" width="10.86328125" style="64"/>
    <col min="2" max="2" width="11.46484375" bestFit="1" customWidth="1"/>
    <col min="3" max="3" width="12.86328125" style="63" bestFit="1" customWidth="1"/>
    <col min="4" max="4" width="10.86328125" style="63"/>
  </cols>
  <sheetData>
    <row r="1" spans="1:7" x14ac:dyDescent="0.45">
      <c r="A1" s="69" t="s">
        <v>12</v>
      </c>
      <c r="B1" s="70" t="s">
        <v>13</v>
      </c>
      <c r="C1" s="71" t="s">
        <v>14</v>
      </c>
      <c r="D1" s="71" t="s">
        <v>15</v>
      </c>
      <c r="E1" s="71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2.4259677419354846</v>
      </c>
      <c r="C2" s="75">
        <f>B23*B20/B21</f>
        <v>21.463000000000005</v>
      </c>
      <c r="D2" s="75">
        <f>B24*B20/B21</f>
        <v>133</v>
      </c>
      <c r="E2" s="2">
        <f>A2*B2*3.14/30</f>
        <v>0</v>
      </c>
      <c r="F2" s="76">
        <f>E2/($B$20*D2)</f>
        <v>0</v>
      </c>
      <c r="G2" s="73">
        <f>$B$20*D2-E2</f>
        <v>1596</v>
      </c>
    </row>
    <row r="3" spans="1:7" x14ac:dyDescent="0.45">
      <c r="A3" s="73">
        <f>($A$17)/15+A2</f>
        <v>354</v>
      </c>
      <c r="B3" s="74">
        <f>$B$2-(A3/$A$17)*$B$2</f>
        <v>2.2642365591397855</v>
      </c>
      <c r="C3" s="2">
        <f t="shared" ref="C3:C17" si="0">B3/4.45*39.37</f>
        <v>20.032133333333334</v>
      </c>
      <c r="D3" s="2">
        <f>$D$2-(A3/$A$17)*($D$2-$D$17)</f>
        <v>124.31333333333333</v>
      </c>
      <c r="E3" s="2">
        <f t="shared" ref="E3:E17" si="1">A3*B3*3.14/30</f>
        <v>83.894492989247325</v>
      </c>
      <c r="F3" s="76">
        <f t="shared" ref="F3:F17" si="2">E3/($B$20*D3)</f>
        <v>5.6238599365345178E-2</v>
      </c>
      <c r="G3" s="73">
        <f t="shared" ref="G3:G17" si="3">$B$20*D3-E3</f>
        <v>1407.8655070107527</v>
      </c>
    </row>
    <row r="4" spans="1:7" x14ac:dyDescent="0.45">
      <c r="A4" s="73">
        <f t="shared" ref="A4:A16" si="4">$A$17/15+A3</f>
        <v>708</v>
      </c>
      <c r="B4" s="74">
        <f t="shared" ref="B4:B17" si="5">$B$2-(A4/$A$17)*$B$2</f>
        <v>2.1025053763440864</v>
      </c>
      <c r="C4" s="2">
        <f t="shared" si="0"/>
        <v>18.601266666666668</v>
      </c>
      <c r="D4" s="2">
        <f t="shared" ref="D4:D16" si="6">$D$2-(A4/$A$17)*($D$2-$D$17)</f>
        <v>115.62666666666667</v>
      </c>
      <c r="E4" s="2">
        <f t="shared" si="1"/>
        <v>155.80405840860217</v>
      </c>
      <c r="F4" s="76">
        <f t="shared" si="2"/>
        <v>0.1122895946787089</v>
      </c>
      <c r="G4" s="73">
        <f t="shared" si="3"/>
        <v>1231.7159415913977</v>
      </c>
    </row>
    <row r="5" spans="1:7" x14ac:dyDescent="0.45">
      <c r="A5" s="73">
        <f t="shared" si="4"/>
        <v>1062</v>
      </c>
      <c r="B5" s="74">
        <f t="shared" si="5"/>
        <v>1.9407741935483878</v>
      </c>
      <c r="C5" s="2">
        <f t="shared" si="0"/>
        <v>17.170400000000004</v>
      </c>
      <c r="D5" s="2">
        <f t="shared" si="6"/>
        <v>106.94</v>
      </c>
      <c r="E5" s="2">
        <f t="shared" si="1"/>
        <v>215.72869625806459</v>
      </c>
      <c r="F5" s="76">
        <f t="shared" si="2"/>
        <v>0.16810726907460927</v>
      </c>
      <c r="G5" s="73">
        <f t="shared" si="3"/>
        <v>1067.5513037419355</v>
      </c>
    </row>
    <row r="6" spans="1:7" x14ac:dyDescent="0.45">
      <c r="A6" s="73">
        <f t="shared" si="4"/>
        <v>1416</v>
      </c>
      <c r="B6" s="74">
        <f t="shared" si="5"/>
        <v>1.7790430107526887</v>
      </c>
      <c r="C6" s="2">
        <f t="shared" si="0"/>
        <v>15.739533333333336</v>
      </c>
      <c r="D6" s="2">
        <f t="shared" si="6"/>
        <v>98.25333333333333</v>
      </c>
      <c r="E6" s="2">
        <f t="shared" si="1"/>
        <v>263.6684065376345</v>
      </c>
      <c r="F6" s="76">
        <f t="shared" si="2"/>
        <v>0.22362973820874144</v>
      </c>
      <c r="G6" s="73">
        <f t="shared" si="3"/>
        <v>915.37159346236547</v>
      </c>
    </row>
    <row r="7" spans="1:7" x14ac:dyDescent="0.45">
      <c r="A7" s="73">
        <f t="shared" si="4"/>
        <v>1770</v>
      </c>
      <c r="B7" s="74">
        <f t="shared" si="5"/>
        <v>1.6173118279569898</v>
      </c>
      <c r="C7" s="2">
        <f t="shared" si="0"/>
        <v>14.308666666666671</v>
      </c>
      <c r="D7" s="2">
        <f t="shared" si="6"/>
        <v>89.566666666666663</v>
      </c>
      <c r="E7" s="2">
        <f t="shared" si="1"/>
        <v>299.62318924731187</v>
      </c>
      <c r="F7" s="76">
        <f t="shared" si="2"/>
        <v>0.27877111020404904</v>
      </c>
      <c r="G7" s="73">
        <f t="shared" si="3"/>
        <v>775.17681075268808</v>
      </c>
    </row>
    <row r="8" spans="1:7" x14ac:dyDescent="0.45">
      <c r="A8" s="73">
        <f t="shared" si="4"/>
        <v>2124</v>
      </c>
      <c r="B8" s="74">
        <f t="shared" si="5"/>
        <v>1.4555806451612907</v>
      </c>
      <c r="C8" s="2">
        <f t="shared" si="0"/>
        <v>12.877800000000001</v>
      </c>
      <c r="D8" s="2">
        <f t="shared" si="6"/>
        <v>80.88</v>
      </c>
      <c r="E8" s="2">
        <f t="shared" si="1"/>
        <v>323.59304438709688</v>
      </c>
      <c r="F8" s="76">
        <f t="shared" si="2"/>
        <v>0.33340859337608897</v>
      </c>
      <c r="G8" s="73">
        <f t="shared" si="3"/>
        <v>646.96695561290312</v>
      </c>
    </row>
    <row r="9" spans="1:7" x14ac:dyDescent="0.45">
      <c r="A9" s="73">
        <f t="shared" si="4"/>
        <v>2478</v>
      </c>
      <c r="B9" s="74">
        <f t="shared" si="5"/>
        <v>1.2938494623655918</v>
      </c>
      <c r="C9" s="2">
        <f t="shared" si="0"/>
        <v>11.446933333333336</v>
      </c>
      <c r="D9" s="2">
        <f t="shared" si="6"/>
        <v>72.193333333333328</v>
      </c>
      <c r="E9" s="2">
        <f t="shared" si="1"/>
        <v>335.57797195698936</v>
      </c>
      <c r="F9" s="76">
        <f t="shared" si="2"/>
        <v>0.38736029637661534</v>
      </c>
      <c r="G9" s="73">
        <f t="shared" si="3"/>
        <v>530.74202804301058</v>
      </c>
    </row>
    <row r="10" spans="1:7" x14ac:dyDescent="0.45">
      <c r="A10" s="73">
        <f t="shared" si="4"/>
        <v>2832</v>
      </c>
      <c r="B10" s="74">
        <f t="shared" si="5"/>
        <v>1.1321182795698927</v>
      </c>
      <c r="C10" s="2">
        <f t="shared" si="0"/>
        <v>10.016066666666667</v>
      </c>
      <c r="D10" s="2">
        <f t="shared" si="6"/>
        <v>63.506666666666661</v>
      </c>
      <c r="E10" s="2">
        <f t="shared" si="1"/>
        <v>335.5779719569893</v>
      </c>
      <c r="F10" s="76">
        <f t="shared" si="2"/>
        <v>0.44034480888750438</v>
      </c>
      <c r="G10" s="73">
        <f t="shared" si="3"/>
        <v>426.50202804301063</v>
      </c>
    </row>
    <row r="11" spans="1:7" x14ac:dyDescent="0.45">
      <c r="A11" s="73">
        <f t="shared" si="4"/>
        <v>3186</v>
      </c>
      <c r="B11" s="74">
        <f t="shared" si="5"/>
        <v>0.97038709677419388</v>
      </c>
      <c r="C11" s="2">
        <f t="shared" si="0"/>
        <v>8.5852000000000022</v>
      </c>
      <c r="D11" s="2">
        <f t="shared" si="6"/>
        <v>54.819999999999993</v>
      </c>
      <c r="E11" s="2">
        <f t="shared" si="1"/>
        <v>323.59304438709688</v>
      </c>
      <c r="F11" s="76">
        <f t="shared" si="2"/>
        <v>0.49190235374421887</v>
      </c>
      <c r="G11" s="73">
        <f t="shared" si="3"/>
        <v>334.24695561290304</v>
      </c>
    </row>
    <row r="12" spans="1:7" x14ac:dyDescent="0.45">
      <c r="A12" s="73">
        <f t="shared" si="4"/>
        <v>3540</v>
      </c>
      <c r="B12" s="74">
        <f t="shared" si="5"/>
        <v>0.80865591397849501</v>
      </c>
      <c r="C12" s="2">
        <f t="shared" si="0"/>
        <v>7.1543333333333354</v>
      </c>
      <c r="D12" s="2">
        <f t="shared" si="6"/>
        <v>46.133333333333326</v>
      </c>
      <c r="E12" s="2">
        <f t="shared" si="1"/>
        <v>299.62318924731193</v>
      </c>
      <c r="F12" s="76">
        <f t="shared" si="2"/>
        <v>0.54122685918950864</v>
      </c>
      <c r="G12" s="73">
        <f t="shared" si="3"/>
        <v>253.97681075268798</v>
      </c>
    </row>
    <row r="13" spans="1:7" x14ac:dyDescent="0.45">
      <c r="A13" s="73">
        <f t="shared" si="4"/>
        <v>3894</v>
      </c>
      <c r="B13" s="74">
        <f t="shared" si="5"/>
        <v>0.64692473118279592</v>
      </c>
      <c r="C13" s="2">
        <f t="shared" si="0"/>
        <v>5.7234666666666678</v>
      </c>
      <c r="D13" s="2">
        <f t="shared" si="6"/>
        <v>37.446666666666658</v>
      </c>
      <c r="E13" s="2">
        <f t="shared" si="1"/>
        <v>263.66840653763455</v>
      </c>
      <c r="F13" s="76">
        <f t="shared" si="2"/>
        <v>0.58676430153470405</v>
      </c>
      <c r="G13" s="73">
        <f t="shared" si="3"/>
        <v>185.69159346236535</v>
      </c>
    </row>
    <row r="14" spans="1:7" x14ac:dyDescent="0.45">
      <c r="A14" s="73">
        <f t="shared" si="4"/>
        <v>4248</v>
      </c>
      <c r="B14" s="74">
        <f t="shared" si="5"/>
        <v>0.48519354838709683</v>
      </c>
      <c r="C14" s="2">
        <f t="shared" si="0"/>
        <v>4.2926000000000002</v>
      </c>
      <c r="D14" s="2">
        <f t="shared" si="6"/>
        <v>28.759999999999991</v>
      </c>
      <c r="E14" s="2">
        <f t="shared" si="1"/>
        <v>215.72869625806456</v>
      </c>
      <c r="F14" s="76">
        <f t="shared" si="2"/>
        <v>0.62508314863834213</v>
      </c>
      <c r="G14" s="73">
        <f t="shared" si="3"/>
        <v>129.39130374193533</v>
      </c>
    </row>
    <row r="15" spans="1:7" x14ac:dyDescent="0.45">
      <c r="A15" s="73">
        <f t="shared" si="4"/>
        <v>4602</v>
      </c>
      <c r="B15" s="74">
        <f t="shared" si="5"/>
        <v>0.32346236559139774</v>
      </c>
      <c r="C15" s="2">
        <f t="shared" si="0"/>
        <v>2.8617333333333321</v>
      </c>
      <c r="D15" s="2">
        <f t="shared" si="6"/>
        <v>20.073333333333323</v>
      </c>
      <c r="E15" s="2">
        <f t="shared" si="1"/>
        <v>155.80405840860209</v>
      </c>
      <c r="F15" s="76">
        <f t="shared" si="2"/>
        <v>0.64681193294836503</v>
      </c>
      <c r="G15" s="73">
        <f t="shared" si="3"/>
        <v>85.075941591397793</v>
      </c>
    </row>
    <row r="16" spans="1:7" x14ac:dyDescent="0.45">
      <c r="A16" s="73">
        <f t="shared" si="4"/>
        <v>4956</v>
      </c>
      <c r="B16" s="74">
        <f t="shared" si="5"/>
        <v>0.16173118279569909</v>
      </c>
      <c r="C16" s="2">
        <f t="shared" si="0"/>
        <v>1.4308666666666681</v>
      </c>
      <c r="D16" s="2">
        <f t="shared" si="6"/>
        <v>11.386666666666656</v>
      </c>
      <c r="E16" s="2">
        <f t="shared" si="1"/>
        <v>83.894492989247411</v>
      </c>
      <c r="F16" s="76">
        <f t="shared" si="2"/>
        <v>0.61398194517891902</v>
      </c>
      <c r="G16" s="73">
        <f t="shared" si="3"/>
        <v>52.745507010752462</v>
      </c>
    </row>
    <row r="17" spans="1:7" x14ac:dyDescent="0.45">
      <c r="A17" s="77">
        <f>B22*B20/B21</f>
        <v>5310</v>
      </c>
      <c r="B17" s="74">
        <f t="shared" si="5"/>
        <v>0</v>
      </c>
      <c r="C17" s="2">
        <f t="shared" si="0"/>
        <v>0</v>
      </c>
      <c r="D17" s="75">
        <f>B25*B20/B21</f>
        <v>2.7000000000000006</v>
      </c>
      <c r="E17" s="2">
        <f t="shared" si="1"/>
        <v>0</v>
      </c>
      <c r="F17" s="76">
        <f t="shared" si="2"/>
        <v>0</v>
      </c>
      <c r="G17" s="73">
        <f t="shared" si="3"/>
        <v>32.400000000000006</v>
      </c>
    </row>
    <row r="18" spans="1:7" x14ac:dyDescent="0.45">
      <c r="A18" s="85"/>
      <c r="B18" s="86"/>
      <c r="C18" s="91"/>
      <c r="D18" s="87"/>
      <c r="E18" s="91"/>
      <c r="F18" s="89"/>
      <c r="G18" s="88"/>
    </row>
    <row r="19" spans="1:7" x14ac:dyDescent="0.45">
      <c r="A19" s="93" t="s">
        <v>72</v>
      </c>
      <c r="B19" s="90" t="s">
        <v>73</v>
      </c>
      <c r="C19" s="80"/>
    </row>
    <row r="20" spans="1:7" x14ac:dyDescent="0.45">
      <c r="A20" s="78" t="s">
        <v>31</v>
      </c>
      <c r="B20" s="79">
        <v>12</v>
      </c>
      <c r="C20" s="80" t="s">
        <v>32</v>
      </c>
    </row>
    <row r="21" spans="1:7" x14ac:dyDescent="0.45">
      <c r="A21" s="81" t="s">
        <v>33</v>
      </c>
      <c r="B21" s="82">
        <v>12</v>
      </c>
      <c r="C21" s="80" t="s">
        <v>32</v>
      </c>
    </row>
    <row r="22" spans="1:7" x14ac:dyDescent="0.45">
      <c r="A22" s="81" t="s">
        <v>34</v>
      </c>
      <c r="B22" s="82">
        <v>5310</v>
      </c>
      <c r="C22" s="80" t="s">
        <v>35</v>
      </c>
    </row>
    <row r="23" spans="1:7" x14ac:dyDescent="0.45">
      <c r="A23" s="81" t="s">
        <v>36</v>
      </c>
      <c r="B23" s="82">
        <v>21.463000000000001</v>
      </c>
      <c r="C23" s="80" t="s">
        <v>37</v>
      </c>
    </row>
    <row r="24" spans="1:7" x14ac:dyDescent="0.45">
      <c r="A24" s="81" t="s">
        <v>38</v>
      </c>
      <c r="B24" s="82">
        <v>133</v>
      </c>
      <c r="C24" s="80" t="s">
        <v>39</v>
      </c>
    </row>
    <row r="25" spans="1:7" x14ac:dyDescent="0.45">
      <c r="A25" s="81" t="s">
        <v>40</v>
      </c>
      <c r="B25" s="82">
        <v>2.7</v>
      </c>
      <c r="C25" s="80" t="s">
        <v>39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5"/>
  <sheetViews>
    <sheetView workbookViewId="0">
      <selection activeCell="B20" sqref="B20:B25"/>
    </sheetView>
  </sheetViews>
  <sheetFormatPr defaultColWidth="11.46484375" defaultRowHeight="14.25" x14ac:dyDescent="0.45"/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0.24725361950723904</v>
      </c>
      <c r="C2" s="83">
        <f>B23*B20/B21</f>
        <v>2.1875</v>
      </c>
      <c r="D2" s="75">
        <f>B24*B20/B21</f>
        <v>22</v>
      </c>
      <c r="E2" s="73">
        <f>A2*B2*3.14/30</f>
        <v>0</v>
      </c>
      <c r="F2" s="76">
        <f>E2/($B$20*D2)</f>
        <v>0</v>
      </c>
      <c r="G2" s="73">
        <f>$B$20*D2-E2</f>
        <v>264</v>
      </c>
    </row>
    <row r="3" spans="1:7" x14ac:dyDescent="0.45">
      <c r="A3" s="73">
        <f>($A$17)/15+A2</f>
        <v>380</v>
      </c>
      <c r="B3" s="74">
        <f>$B$2-(A3/$A$17)*$B$2</f>
        <v>0.23077004487342309</v>
      </c>
      <c r="C3" s="74">
        <f t="shared" ref="C3:C17" si="0">B3/4.45*39.37</f>
        <v>2.0416666666666665</v>
      </c>
      <c r="D3" s="2">
        <f>$D$2-(A3/$A$17)*($D$2-$D$17)</f>
        <v>20.573333333333334</v>
      </c>
      <c r="E3" s="73">
        <f t="shared" ref="E3:E17" si="1">A3*B3*3.14/30</f>
        <v>9.1784939180989475</v>
      </c>
      <c r="F3" s="76">
        <f t="shared" ref="F3:F17" si="2">E3/($B$20*D3)</f>
        <v>3.7177956570394313E-2</v>
      </c>
      <c r="G3" s="73">
        <f t="shared" ref="G3:G17" si="3">$B$20*D3-E3</f>
        <v>237.70150608190104</v>
      </c>
    </row>
    <row r="4" spans="1:7" x14ac:dyDescent="0.45">
      <c r="A4" s="73">
        <f t="shared" ref="A4:A16" si="4">$A$17/15+A3</f>
        <v>760</v>
      </c>
      <c r="B4" s="74">
        <f t="shared" ref="B4:B17" si="5">$B$2-(A4/$A$17)*$B$2</f>
        <v>0.21428647023960717</v>
      </c>
      <c r="C4" s="74">
        <f t="shared" si="0"/>
        <v>1.8958333333333335</v>
      </c>
      <c r="D4" s="2">
        <f t="shared" ref="D4:D16" si="6">$D$2-(A4/$A$17)*($D$2-$D$17)</f>
        <v>19.146666666666668</v>
      </c>
      <c r="E4" s="73">
        <f t="shared" si="1"/>
        <v>17.045774419326616</v>
      </c>
      <c r="F4" s="76">
        <f t="shared" si="2"/>
        <v>7.4189477799993964E-2</v>
      </c>
      <c r="G4" s="73">
        <f t="shared" si="3"/>
        <v>212.7142255806734</v>
      </c>
    </row>
    <row r="5" spans="1:7" x14ac:dyDescent="0.45">
      <c r="A5" s="73">
        <f t="shared" si="4"/>
        <v>1140</v>
      </c>
      <c r="B5" s="74">
        <f t="shared" si="5"/>
        <v>0.19780289560579123</v>
      </c>
      <c r="C5" s="74">
        <f t="shared" si="0"/>
        <v>1.7499999999999998</v>
      </c>
      <c r="D5" s="2">
        <f t="shared" si="6"/>
        <v>17.72</v>
      </c>
      <c r="E5" s="73">
        <f t="shared" si="1"/>
        <v>23.601841503683012</v>
      </c>
      <c r="F5" s="76">
        <f t="shared" si="2"/>
        <v>0.1109943637306387</v>
      </c>
      <c r="G5" s="73">
        <f t="shared" si="3"/>
        <v>189.03815849631698</v>
      </c>
    </row>
    <row r="6" spans="1:7" x14ac:dyDescent="0.45">
      <c r="A6" s="73">
        <f t="shared" si="4"/>
        <v>1520</v>
      </c>
      <c r="B6" s="74">
        <f t="shared" si="5"/>
        <v>0.18131932097197528</v>
      </c>
      <c r="C6" s="74">
        <f t="shared" si="0"/>
        <v>1.6041666666666665</v>
      </c>
      <c r="D6" s="2">
        <f t="shared" si="6"/>
        <v>16.293333333333333</v>
      </c>
      <c r="E6" s="73">
        <f t="shared" si="1"/>
        <v>28.846695171168122</v>
      </c>
      <c r="F6" s="76">
        <f t="shared" si="2"/>
        <v>0.14753833454975515</v>
      </c>
      <c r="G6" s="73">
        <f t="shared" si="3"/>
        <v>166.67330482883187</v>
      </c>
    </row>
    <row r="7" spans="1:7" x14ac:dyDescent="0.45">
      <c r="A7" s="73">
        <f t="shared" si="4"/>
        <v>1900</v>
      </c>
      <c r="B7" s="74">
        <f t="shared" si="5"/>
        <v>0.16483574633815937</v>
      </c>
      <c r="C7" s="74">
        <f t="shared" si="0"/>
        <v>1.4583333333333333</v>
      </c>
      <c r="D7" s="2">
        <f t="shared" si="6"/>
        <v>14.866666666666667</v>
      </c>
      <c r="E7" s="73">
        <f t="shared" si="1"/>
        <v>32.780335421781963</v>
      </c>
      <c r="F7" s="76">
        <f t="shared" si="2"/>
        <v>0.18374627478577332</v>
      </c>
      <c r="G7" s="73">
        <f t="shared" si="3"/>
        <v>145.61966457821805</v>
      </c>
    </row>
    <row r="8" spans="1:7" x14ac:dyDescent="0.45">
      <c r="A8" s="73">
        <f t="shared" si="4"/>
        <v>2280</v>
      </c>
      <c r="B8" s="74">
        <f t="shared" si="5"/>
        <v>0.14835217170434342</v>
      </c>
      <c r="C8" s="74">
        <f t="shared" si="0"/>
        <v>1.3125</v>
      </c>
      <c r="D8" s="2">
        <f t="shared" si="6"/>
        <v>13.44</v>
      </c>
      <c r="E8" s="73">
        <f t="shared" si="1"/>
        <v>35.402762255524515</v>
      </c>
      <c r="F8" s="76">
        <f t="shared" si="2"/>
        <v>0.21951117469943277</v>
      </c>
      <c r="G8" s="73">
        <f t="shared" si="3"/>
        <v>125.87723774447548</v>
      </c>
    </row>
    <row r="9" spans="1:7" x14ac:dyDescent="0.45">
      <c r="A9" s="73">
        <f t="shared" si="4"/>
        <v>2660</v>
      </c>
      <c r="B9" s="74">
        <f t="shared" si="5"/>
        <v>0.1318685970705275</v>
      </c>
      <c r="C9" s="74">
        <f t="shared" si="0"/>
        <v>1.1666666666666667</v>
      </c>
      <c r="D9" s="2">
        <f t="shared" si="6"/>
        <v>12.013333333333334</v>
      </c>
      <c r="E9" s="73">
        <f t="shared" si="1"/>
        <v>36.713975672395804</v>
      </c>
      <c r="F9" s="76">
        <f t="shared" si="2"/>
        <v>0.2546751919561307</v>
      </c>
      <c r="G9" s="73">
        <f t="shared" si="3"/>
        <v>107.44602432760419</v>
      </c>
    </row>
    <row r="10" spans="1:7" x14ac:dyDescent="0.45">
      <c r="A10" s="73">
        <f t="shared" si="4"/>
        <v>3040</v>
      </c>
      <c r="B10" s="74">
        <f t="shared" si="5"/>
        <v>0.11538502243671156</v>
      </c>
      <c r="C10" s="74">
        <f t="shared" si="0"/>
        <v>1.0208333333333335</v>
      </c>
      <c r="D10" s="2">
        <f t="shared" si="6"/>
        <v>10.586666666666668</v>
      </c>
      <c r="E10" s="73">
        <f t="shared" si="1"/>
        <v>36.713975672395797</v>
      </c>
      <c r="F10" s="76">
        <f t="shared" si="2"/>
        <v>0.28899540044392152</v>
      </c>
      <c r="G10" s="73">
        <f t="shared" si="3"/>
        <v>90.326024327604216</v>
      </c>
    </row>
    <row r="11" spans="1:7" x14ac:dyDescent="0.45">
      <c r="A11" s="73">
        <f t="shared" si="4"/>
        <v>3420</v>
      </c>
      <c r="B11" s="74">
        <f t="shared" si="5"/>
        <v>9.8901447802895615E-2</v>
      </c>
      <c r="C11" s="74">
        <f t="shared" si="0"/>
        <v>0.87499999999999989</v>
      </c>
      <c r="D11" s="2">
        <f t="shared" si="6"/>
        <v>9.1600000000000019</v>
      </c>
      <c r="E11" s="73">
        <f t="shared" si="1"/>
        <v>35.402762255524515</v>
      </c>
      <c r="F11" s="76">
        <f t="shared" si="2"/>
        <v>0.32207753143672224</v>
      </c>
      <c r="G11" s="73">
        <f t="shared" si="3"/>
        <v>74.517237744475494</v>
      </c>
    </row>
    <row r="12" spans="1:7" x14ac:dyDescent="0.45">
      <c r="A12" s="73">
        <f t="shared" si="4"/>
        <v>3800</v>
      </c>
      <c r="B12" s="74">
        <f t="shared" si="5"/>
        <v>8.2417873169079697E-2</v>
      </c>
      <c r="C12" s="74">
        <f t="shared" si="0"/>
        <v>0.72916666666666685</v>
      </c>
      <c r="D12" s="2">
        <f t="shared" si="6"/>
        <v>7.7333333333333343</v>
      </c>
      <c r="E12" s="73">
        <f t="shared" si="1"/>
        <v>32.78033542178197</v>
      </c>
      <c r="F12" s="76">
        <f t="shared" si="2"/>
        <v>0.35323637307954703</v>
      </c>
      <c r="G12" s="73">
        <f t="shared" si="3"/>
        <v>60.019664578218041</v>
      </c>
    </row>
    <row r="13" spans="1:7" x14ac:dyDescent="0.45">
      <c r="A13" s="73">
        <f t="shared" si="4"/>
        <v>4180</v>
      </c>
      <c r="B13" s="74">
        <f t="shared" si="5"/>
        <v>6.5934298535263752E-2</v>
      </c>
      <c r="C13" s="74">
        <f t="shared" si="0"/>
        <v>0.58333333333333337</v>
      </c>
      <c r="D13" s="2">
        <f t="shared" si="6"/>
        <v>6.3066666666666684</v>
      </c>
      <c r="E13" s="73">
        <f t="shared" si="1"/>
        <v>28.846695171168129</v>
      </c>
      <c r="F13" s="76">
        <f t="shared" si="2"/>
        <v>0.38116669095095296</v>
      </c>
      <c r="G13" s="73">
        <f t="shared" si="3"/>
        <v>46.833304828831892</v>
      </c>
    </row>
    <row r="14" spans="1:7" x14ac:dyDescent="0.45">
      <c r="A14" s="73">
        <f t="shared" si="4"/>
        <v>4560</v>
      </c>
      <c r="B14" s="74">
        <f t="shared" si="5"/>
        <v>4.9450723901447807E-2</v>
      </c>
      <c r="C14" s="74">
        <f t="shared" si="0"/>
        <v>0.43749999999999994</v>
      </c>
      <c r="D14" s="2">
        <f t="shared" si="6"/>
        <v>4.879999999999999</v>
      </c>
      <c r="E14" s="73">
        <f t="shared" si="1"/>
        <v>23.601841503683012</v>
      </c>
      <c r="F14" s="76">
        <f t="shared" si="2"/>
        <v>0.40303691092354876</v>
      </c>
      <c r="G14" s="73">
        <f t="shared" si="3"/>
        <v>34.958158496316976</v>
      </c>
    </row>
    <row r="15" spans="1:7" x14ac:dyDescent="0.45">
      <c r="A15" s="73">
        <f t="shared" si="4"/>
        <v>4940</v>
      </c>
      <c r="B15" s="74">
        <f t="shared" si="5"/>
        <v>3.2967149267631862E-2</v>
      </c>
      <c r="C15" s="74">
        <f t="shared" si="0"/>
        <v>0.29166666666666657</v>
      </c>
      <c r="D15" s="2">
        <f t="shared" si="6"/>
        <v>3.4533333333333331</v>
      </c>
      <c r="E15" s="73">
        <f t="shared" si="1"/>
        <v>17.045774419326616</v>
      </c>
      <c r="F15" s="76">
        <f t="shared" si="2"/>
        <v>0.41133625529263074</v>
      </c>
      <c r="G15" s="73">
        <f t="shared" si="3"/>
        <v>24.394225580673382</v>
      </c>
    </row>
    <row r="16" spans="1:7" x14ac:dyDescent="0.45">
      <c r="A16" s="73">
        <f t="shared" si="4"/>
        <v>5320</v>
      </c>
      <c r="B16" s="74">
        <f t="shared" si="5"/>
        <v>1.6483574633815945E-2</v>
      </c>
      <c r="C16" s="74">
        <f t="shared" si="0"/>
        <v>0.1458333333333334</v>
      </c>
      <c r="D16" s="2">
        <f t="shared" si="6"/>
        <v>2.0266666666666673</v>
      </c>
      <c r="E16" s="73">
        <f t="shared" si="1"/>
        <v>9.1784939180989529</v>
      </c>
      <c r="F16" s="76">
        <f t="shared" si="2"/>
        <v>0.3774051775534108</v>
      </c>
      <c r="G16" s="73">
        <f t="shared" si="3"/>
        <v>15.141506081901055</v>
      </c>
    </row>
    <row r="17" spans="1:7" x14ac:dyDescent="0.45">
      <c r="A17" s="77">
        <f>B22*B20/B21</f>
        <v>5700</v>
      </c>
      <c r="B17" s="74">
        <f t="shared" si="5"/>
        <v>0</v>
      </c>
      <c r="C17" s="74">
        <f t="shared" si="0"/>
        <v>0</v>
      </c>
      <c r="D17" s="75">
        <f>B25*B20/B21</f>
        <v>0.6</v>
      </c>
      <c r="E17" s="73">
        <f t="shared" si="1"/>
        <v>0</v>
      </c>
      <c r="F17" s="76">
        <f t="shared" si="2"/>
        <v>0</v>
      </c>
      <c r="G17" s="73">
        <f t="shared" si="3"/>
        <v>7.1999999999999993</v>
      </c>
    </row>
    <row r="18" spans="1:7" x14ac:dyDescent="0.45">
      <c r="D18" s="63"/>
      <c r="E18" s="64"/>
    </row>
    <row r="19" spans="1:7" x14ac:dyDescent="0.45">
      <c r="A19" s="90" t="s">
        <v>72</v>
      </c>
      <c r="B19" s="90" t="s">
        <v>86</v>
      </c>
      <c r="C19" s="82"/>
      <c r="D19" s="63"/>
      <c r="E19" s="64"/>
    </row>
    <row r="20" spans="1:7" x14ac:dyDescent="0.45">
      <c r="A20" s="84" t="s">
        <v>31</v>
      </c>
      <c r="B20" s="79">
        <v>12</v>
      </c>
      <c r="C20" s="82" t="s">
        <v>32</v>
      </c>
      <c r="D20" s="63"/>
      <c r="E20" s="64"/>
    </row>
    <row r="21" spans="1:7" x14ac:dyDescent="0.45">
      <c r="A21" s="82" t="s">
        <v>33</v>
      </c>
      <c r="B21" s="82">
        <v>12</v>
      </c>
      <c r="C21" s="82" t="s">
        <v>32</v>
      </c>
      <c r="D21" s="63"/>
      <c r="E21" s="64"/>
    </row>
    <row r="22" spans="1:7" x14ac:dyDescent="0.45">
      <c r="A22" s="82" t="s">
        <v>34</v>
      </c>
      <c r="B22" s="82">
        <v>5700</v>
      </c>
      <c r="C22" s="82" t="s">
        <v>35</v>
      </c>
      <c r="D22" s="63"/>
      <c r="E22" s="64"/>
    </row>
    <row r="23" spans="1:7" x14ac:dyDescent="0.45">
      <c r="A23" s="82" t="s">
        <v>36</v>
      </c>
      <c r="B23" s="82">
        <f>35/16</f>
        <v>2.1875</v>
      </c>
      <c r="C23" s="82" t="s">
        <v>37</v>
      </c>
      <c r="D23" s="63"/>
      <c r="E23" s="64"/>
    </row>
    <row r="24" spans="1:7" x14ac:dyDescent="0.45">
      <c r="A24" s="82" t="s">
        <v>38</v>
      </c>
      <c r="B24" s="82">
        <v>22</v>
      </c>
      <c r="C24" s="82" t="s">
        <v>39</v>
      </c>
      <c r="D24" s="63"/>
      <c r="E24" s="64"/>
    </row>
    <row r="25" spans="1:7" x14ac:dyDescent="0.45">
      <c r="A25" s="82" t="s">
        <v>40</v>
      </c>
      <c r="B25" s="82">
        <v>0.6</v>
      </c>
      <c r="C25" s="82" t="s">
        <v>39</v>
      </c>
      <c r="D25" s="63"/>
      <c r="E25" s="6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5"/>
  <sheetViews>
    <sheetView workbookViewId="0">
      <selection activeCell="G22" sqref="G22"/>
    </sheetView>
  </sheetViews>
  <sheetFormatPr defaultColWidth="11.46484375" defaultRowHeight="14.25" x14ac:dyDescent="0.45"/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0.24725361950723904</v>
      </c>
      <c r="C2" s="83">
        <f>B23*B20/B21</f>
        <v>2.1875</v>
      </c>
      <c r="D2" s="75">
        <f>B24*B20/B21</f>
        <v>22</v>
      </c>
      <c r="E2" s="73">
        <f>A2*B2*3.14/30</f>
        <v>0</v>
      </c>
      <c r="F2" s="76">
        <f>E2/($B$20*D2)</f>
        <v>0</v>
      </c>
      <c r="G2" s="73">
        <f>$B$20*D2-E2</f>
        <v>264</v>
      </c>
    </row>
    <row r="3" spans="1:7" x14ac:dyDescent="0.45">
      <c r="A3" s="73">
        <f>($A$17)/15+A2</f>
        <v>380</v>
      </c>
      <c r="B3" s="74">
        <f>$B$2-(A3/$A$17)*$B$2</f>
        <v>0.23077004487342309</v>
      </c>
      <c r="C3" s="74">
        <f t="shared" ref="C3:C17" si="0">B3/4.45*39.37</f>
        <v>2.0416666666666665</v>
      </c>
      <c r="D3" s="2">
        <f>$D$2-(A3/$A$17)*($D$2-$D$17)</f>
        <v>20.573333333333334</v>
      </c>
      <c r="E3" s="73">
        <f t="shared" ref="E3:E17" si="1">A3*B3*3.14/30</f>
        <v>9.1784939180989475</v>
      </c>
      <c r="F3" s="76">
        <f t="shared" ref="F3:F17" si="2">E3/($B$20*D3)</f>
        <v>3.7177956570394313E-2</v>
      </c>
      <c r="G3" s="73">
        <f t="shared" ref="G3:G17" si="3">$B$20*D3-E3</f>
        <v>237.70150608190104</v>
      </c>
    </row>
    <row r="4" spans="1:7" x14ac:dyDescent="0.45">
      <c r="A4" s="73">
        <f t="shared" ref="A4:A16" si="4">$A$17/15+A3</f>
        <v>760</v>
      </c>
      <c r="B4" s="74">
        <f t="shared" ref="B4:B17" si="5">$B$2-(A4/$A$17)*$B$2</f>
        <v>0.21428647023960717</v>
      </c>
      <c r="C4" s="74">
        <f t="shared" si="0"/>
        <v>1.8958333333333335</v>
      </c>
      <c r="D4" s="2">
        <f t="shared" ref="D4:D16" si="6">$D$2-(A4/$A$17)*($D$2-$D$17)</f>
        <v>19.146666666666668</v>
      </c>
      <c r="E4" s="73">
        <f t="shared" si="1"/>
        <v>17.045774419326616</v>
      </c>
      <c r="F4" s="76">
        <f t="shared" si="2"/>
        <v>7.4189477799993964E-2</v>
      </c>
      <c r="G4" s="73">
        <f t="shared" si="3"/>
        <v>212.7142255806734</v>
      </c>
    </row>
    <row r="5" spans="1:7" x14ac:dyDescent="0.45">
      <c r="A5" s="73">
        <f t="shared" si="4"/>
        <v>1140</v>
      </c>
      <c r="B5" s="74">
        <f t="shared" si="5"/>
        <v>0.19780289560579123</v>
      </c>
      <c r="C5" s="74">
        <f t="shared" si="0"/>
        <v>1.7499999999999998</v>
      </c>
      <c r="D5" s="2">
        <f t="shared" si="6"/>
        <v>17.72</v>
      </c>
      <c r="E5" s="73">
        <f t="shared" si="1"/>
        <v>23.601841503683012</v>
      </c>
      <c r="F5" s="76">
        <f t="shared" si="2"/>
        <v>0.1109943637306387</v>
      </c>
      <c r="G5" s="73">
        <f t="shared" si="3"/>
        <v>189.03815849631698</v>
      </c>
    </row>
    <row r="6" spans="1:7" x14ac:dyDescent="0.45">
      <c r="A6" s="73">
        <f t="shared" si="4"/>
        <v>1520</v>
      </c>
      <c r="B6" s="74">
        <f t="shared" si="5"/>
        <v>0.18131932097197528</v>
      </c>
      <c r="C6" s="74">
        <f t="shared" si="0"/>
        <v>1.6041666666666665</v>
      </c>
      <c r="D6" s="2">
        <f t="shared" si="6"/>
        <v>16.293333333333333</v>
      </c>
      <c r="E6" s="73">
        <f t="shared" si="1"/>
        <v>28.846695171168122</v>
      </c>
      <c r="F6" s="76">
        <f t="shared" si="2"/>
        <v>0.14753833454975515</v>
      </c>
      <c r="G6" s="73">
        <f t="shared" si="3"/>
        <v>166.67330482883187</v>
      </c>
    </row>
    <row r="7" spans="1:7" x14ac:dyDescent="0.45">
      <c r="A7" s="73">
        <f t="shared" si="4"/>
        <v>1900</v>
      </c>
      <c r="B7" s="74">
        <f t="shared" si="5"/>
        <v>0.16483574633815937</v>
      </c>
      <c r="C7" s="74">
        <f t="shared" si="0"/>
        <v>1.4583333333333333</v>
      </c>
      <c r="D7" s="2">
        <f t="shared" si="6"/>
        <v>14.866666666666667</v>
      </c>
      <c r="E7" s="73">
        <f t="shared" si="1"/>
        <v>32.780335421781963</v>
      </c>
      <c r="F7" s="76">
        <f t="shared" si="2"/>
        <v>0.18374627478577332</v>
      </c>
      <c r="G7" s="73">
        <f t="shared" si="3"/>
        <v>145.61966457821805</v>
      </c>
    </row>
    <row r="8" spans="1:7" x14ac:dyDescent="0.45">
      <c r="A8" s="73">
        <f t="shared" si="4"/>
        <v>2280</v>
      </c>
      <c r="B8" s="74">
        <f t="shared" si="5"/>
        <v>0.14835217170434342</v>
      </c>
      <c r="C8" s="74">
        <f t="shared" si="0"/>
        <v>1.3125</v>
      </c>
      <c r="D8" s="2">
        <f t="shared" si="6"/>
        <v>13.44</v>
      </c>
      <c r="E8" s="73">
        <f t="shared" si="1"/>
        <v>35.402762255524515</v>
      </c>
      <c r="F8" s="76">
        <f t="shared" si="2"/>
        <v>0.21951117469943277</v>
      </c>
      <c r="G8" s="73">
        <f t="shared" si="3"/>
        <v>125.87723774447548</v>
      </c>
    </row>
    <row r="9" spans="1:7" x14ac:dyDescent="0.45">
      <c r="A9" s="73">
        <f t="shared" si="4"/>
        <v>2660</v>
      </c>
      <c r="B9" s="74">
        <f t="shared" si="5"/>
        <v>0.1318685970705275</v>
      </c>
      <c r="C9" s="74">
        <f t="shared" si="0"/>
        <v>1.1666666666666667</v>
      </c>
      <c r="D9" s="2">
        <f t="shared" si="6"/>
        <v>12.013333333333334</v>
      </c>
      <c r="E9" s="73">
        <f t="shared" si="1"/>
        <v>36.713975672395804</v>
      </c>
      <c r="F9" s="76">
        <f t="shared" si="2"/>
        <v>0.2546751919561307</v>
      </c>
      <c r="G9" s="73">
        <f t="shared" si="3"/>
        <v>107.44602432760419</v>
      </c>
    </row>
    <row r="10" spans="1:7" x14ac:dyDescent="0.45">
      <c r="A10" s="73">
        <f t="shared" si="4"/>
        <v>3040</v>
      </c>
      <c r="B10" s="74">
        <f t="shared" si="5"/>
        <v>0.11538502243671156</v>
      </c>
      <c r="C10" s="74">
        <f t="shared" si="0"/>
        <v>1.0208333333333335</v>
      </c>
      <c r="D10" s="2">
        <f t="shared" si="6"/>
        <v>10.586666666666668</v>
      </c>
      <c r="E10" s="73">
        <f t="shared" si="1"/>
        <v>36.713975672395797</v>
      </c>
      <c r="F10" s="76">
        <f t="shared" si="2"/>
        <v>0.28899540044392152</v>
      </c>
      <c r="G10" s="73">
        <f t="shared" si="3"/>
        <v>90.326024327604216</v>
      </c>
    </row>
    <row r="11" spans="1:7" x14ac:dyDescent="0.45">
      <c r="A11" s="73">
        <f t="shared" si="4"/>
        <v>3420</v>
      </c>
      <c r="B11" s="74">
        <f t="shared" si="5"/>
        <v>9.8901447802895615E-2</v>
      </c>
      <c r="C11" s="74">
        <f t="shared" si="0"/>
        <v>0.87499999999999989</v>
      </c>
      <c r="D11" s="2">
        <f t="shared" si="6"/>
        <v>9.1600000000000019</v>
      </c>
      <c r="E11" s="73">
        <f t="shared" si="1"/>
        <v>35.402762255524515</v>
      </c>
      <c r="F11" s="76">
        <f t="shared" si="2"/>
        <v>0.32207753143672224</v>
      </c>
      <c r="G11" s="73">
        <f t="shared" si="3"/>
        <v>74.517237744475494</v>
      </c>
    </row>
    <row r="12" spans="1:7" x14ac:dyDescent="0.45">
      <c r="A12" s="73">
        <f t="shared" si="4"/>
        <v>3800</v>
      </c>
      <c r="B12" s="74">
        <f t="shared" si="5"/>
        <v>8.2417873169079697E-2</v>
      </c>
      <c r="C12" s="74">
        <f t="shared" si="0"/>
        <v>0.72916666666666685</v>
      </c>
      <c r="D12" s="2">
        <f t="shared" si="6"/>
        <v>7.7333333333333343</v>
      </c>
      <c r="E12" s="73">
        <f t="shared" si="1"/>
        <v>32.78033542178197</v>
      </c>
      <c r="F12" s="76">
        <f t="shared" si="2"/>
        <v>0.35323637307954703</v>
      </c>
      <c r="G12" s="73">
        <f t="shared" si="3"/>
        <v>60.019664578218041</v>
      </c>
    </row>
    <row r="13" spans="1:7" x14ac:dyDescent="0.45">
      <c r="A13" s="73">
        <f t="shared" si="4"/>
        <v>4180</v>
      </c>
      <c r="B13" s="74">
        <f t="shared" si="5"/>
        <v>6.5934298535263752E-2</v>
      </c>
      <c r="C13" s="74">
        <f t="shared" si="0"/>
        <v>0.58333333333333337</v>
      </c>
      <c r="D13" s="2">
        <f t="shared" si="6"/>
        <v>6.3066666666666684</v>
      </c>
      <c r="E13" s="73">
        <f t="shared" si="1"/>
        <v>28.846695171168129</v>
      </c>
      <c r="F13" s="76">
        <f t="shared" si="2"/>
        <v>0.38116669095095296</v>
      </c>
      <c r="G13" s="73">
        <f t="shared" si="3"/>
        <v>46.833304828831892</v>
      </c>
    </row>
    <row r="14" spans="1:7" x14ac:dyDescent="0.45">
      <c r="A14" s="73">
        <f t="shared" si="4"/>
        <v>4560</v>
      </c>
      <c r="B14" s="74">
        <f t="shared" si="5"/>
        <v>4.9450723901447807E-2</v>
      </c>
      <c r="C14" s="74">
        <f t="shared" si="0"/>
        <v>0.43749999999999994</v>
      </c>
      <c r="D14" s="2">
        <f t="shared" si="6"/>
        <v>4.879999999999999</v>
      </c>
      <c r="E14" s="73">
        <f t="shared" si="1"/>
        <v>23.601841503683012</v>
      </c>
      <c r="F14" s="76">
        <f t="shared" si="2"/>
        <v>0.40303691092354876</v>
      </c>
      <c r="G14" s="73">
        <f t="shared" si="3"/>
        <v>34.958158496316976</v>
      </c>
    </row>
    <row r="15" spans="1:7" x14ac:dyDescent="0.45">
      <c r="A15" s="73">
        <f t="shared" si="4"/>
        <v>4940</v>
      </c>
      <c r="B15" s="74">
        <f t="shared" si="5"/>
        <v>3.2967149267631862E-2</v>
      </c>
      <c r="C15" s="74">
        <f t="shared" si="0"/>
        <v>0.29166666666666657</v>
      </c>
      <c r="D15" s="2">
        <f t="shared" si="6"/>
        <v>3.4533333333333331</v>
      </c>
      <c r="E15" s="73">
        <f t="shared" si="1"/>
        <v>17.045774419326616</v>
      </c>
      <c r="F15" s="76">
        <f t="shared" si="2"/>
        <v>0.41133625529263074</v>
      </c>
      <c r="G15" s="73">
        <f t="shared" si="3"/>
        <v>24.394225580673382</v>
      </c>
    </row>
    <row r="16" spans="1:7" x14ac:dyDescent="0.45">
      <c r="A16" s="73">
        <f t="shared" si="4"/>
        <v>5320</v>
      </c>
      <c r="B16" s="74">
        <f t="shared" si="5"/>
        <v>1.6483574633815945E-2</v>
      </c>
      <c r="C16" s="74">
        <f t="shared" si="0"/>
        <v>0.1458333333333334</v>
      </c>
      <c r="D16" s="2">
        <f t="shared" si="6"/>
        <v>2.0266666666666673</v>
      </c>
      <c r="E16" s="73">
        <f t="shared" si="1"/>
        <v>9.1784939180989529</v>
      </c>
      <c r="F16" s="76">
        <f t="shared" si="2"/>
        <v>0.3774051775534108</v>
      </c>
      <c r="G16" s="73">
        <f t="shared" si="3"/>
        <v>15.141506081901055</v>
      </c>
    </row>
    <row r="17" spans="1:7" x14ac:dyDescent="0.45">
      <c r="A17" s="77">
        <f>B22*B20/B21</f>
        <v>5700</v>
      </c>
      <c r="B17" s="74">
        <f t="shared" si="5"/>
        <v>0</v>
      </c>
      <c r="C17" s="74">
        <f t="shared" si="0"/>
        <v>0</v>
      </c>
      <c r="D17" s="75">
        <f>B25*B20/B21</f>
        <v>0.6</v>
      </c>
      <c r="E17" s="73">
        <f t="shared" si="1"/>
        <v>0</v>
      </c>
      <c r="F17" s="76">
        <f t="shared" si="2"/>
        <v>0</v>
      </c>
      <c r="G17" s="73">
        <f t="shared" si="3"/>
        <v>7.1999999999999993</v>
      </c>
    </row>
    <row r="18" spans="1:7" x14ac:dyDescent="0.45">
      <c r="D18" s="63"/>
      <c r="E18" s="64"/>
    </row>
    <row r="19" spans="1:7" x14ac:dyDescent="0.45">
      <c r="A19" s="90" t="s">
        <v>72</v>
      </c>
      <c r="B19" s="90" t="s">
        <v>87</v>
      </c>
      <c r="C19" s="82"/>
      <c r="D19" s="63"/>
      <c r="E19" s="64"/>
    </row>
    <row r="20" spans="1:7" x14ac:dyDescent="0.45">
      <c r="A20" s="84" t="s">
        <v>31</v>
      </c>
      <c r="B20" s="79">
        <v>12</v>
      </c>
      <c r="C20" s="82" t="s">
        <v>32</v>
      </c>
      <c r="D20" s="63"/>
      <c r="E20" s="64"/>
    </row>
    <row r="21" spans="1:7" x14ac:dyDescent="0.45">
      <c r="A21" s="82" t="s">
        <v>33</v>
      </c>
      <c r="B21" s="82">
        <v>12</v>
      </c>
      <c r="C21" s="82" t="s">
        <v>32</v>
      </c>
      <c r="D21" s="63"/>
      <c r="E21" s="64"/>
    </row>
    <row r="22" spans="1:7" x14ac:dyDescent="0.45">
      <c r="A22" s="82" t="s">
        <v>34</v>
      </c>
      <c r="B22" s="82">
        <v>5700</v>
      </c>
      <c r="C22" s="82" t="s">
        <v>35</v>
      </c>
      <c r="D22" s="63"/>
      <c r="E22" s="64"/>
    </row>
    <row r="23" spans="1:7" x14ac:dyDescent="0.45">
      <c r="A23" s="82" t="s">
        <v>36</v>
      </c>
      <c r="B23" s="82">
        <f>35/16</f>
        <v>2.1875</v>
      </c>
      <c r="C23" s="82" t="s">
        <v>37</v>
      </c>
      <c r="D23" s="63"/>
      <c r="E23" s="64"/>
    </row>
    <row r="24" spans="1:7" x14ac:dyDescent="0.45">
      <c r="A24" s="82" t="s">
        <v>38</v>
      </c>
      <c r="B24" s="82">
        <v>22</v>
      </c>
      <c r="C24" s="82" t="s">
        <v>39</v>
      </c>
      <c r="D24" s="63"/>
      <c r="E24" s="64"/>
    </row>
    <row r="25" spans="1:7" x14ac:dyDescent="0.45">
      <c r="A25" s="82" t="s">
        <v>40</v>
      </c>
      <c r="B25" s="82">
        <v>0.6</v>
      </c>
      <c r="C25" s="82" t="s">
        <v>39</v>
      </c>
      <c r="D25" s="63"/>
      <c r="E25" s="6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B31" sqref="B31"/>
    </sheetView>
  </sheetViews>
  <sheetFormatPr defaultColWidth="8.86328125" defaultRowHeight="14.25" x14ac:dyDescent="0.45"/>
  <cols>
    <col min="1" max="1" width="11.86328125" customWidth="1"/>
    <col min="2" max="2" width="12.6640625" bestFit="1" customWidth="1"/>
    <col min="3" max="3" width="14.1328125" bestFit="1" customWidth="1"/>
    <col min="4" max="4" width="10.6640625" style="63" bestFit="1" customWidth="1"/>
    <col min="5" max="5" width="10.6640625" style="64" bestFit="1" customWidth="1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0.78397764795529601</v>
      </c>
      <c r="C2" s="83">
        <f>B23*B20/B21</f>
        <v>6.9359999999999999</v>
      </c>
      <c r="D2" s="75">
        <f>B24*B20/B21</f>
        <v>86.7</v>
      </c>
      <c r="E2" s="73">
        <f>A2*B2*3.14/30</f>
        <v>0</v>
      </c>
      <c r="F2" s="76">
        <f>E2/($B$20*D2)</f>
        <v>0</v>
      </c>
      <c r="G2" s="73">
        <f>$B$20*D2-E2</f>
        <v>1040.4000000000001</v>
      </c>
    </row>
    <row r="3" spans="1:7" x14ac:dyDescent="0.45">
      <c r="A3" s="73">
        <f>($A$17)/15+A2</f>
        <v>866.4</v>
      </c>
      <c r="B3" s="74">
        <f>$B$2-(A3/$A$17)*$B$2</f>
        <v>0.731712471424943</v>
      </c>
      <c r="C3" s="74">
        <f t="shared" ref="C3:C17" si="0">B3/4.45*39.37</f>
        <v>6.4736000000000011</v>
      </c>
      <c r="D3" s="2">
        <f>$D$2-(A3/$A$17)*($D$2-$D$17)</f>
        <v>81.040000000000006</v>
      </c>
      <c r="E3" s="73">
        <f t="shared" ref="E3:E17" si="1">A3*B3*3.14/30</f>
        <v>66.354028388722384</v>
      </c>
      <c r="F3" s="76">
        <f t="shared" ref="F3:F17" si="2">E3/($B$20*D3)</f>
        <v>6.8231766605711563E-2</v>
      </c>
      <c r="G3" s="73">
        <f t="shared" ref="G3:G17" si="3">$B$20*D3-E3</f>
        <v>906.12597161127769</v>
      </c>
    </row>
    <row r="4" spans="1:7" x14ac:dyDescent="0.45">
      <c r="A4" s="73">
        <f t="shared" ref="A4:A16" si="4">$A$17/15+A3</f>
        <v>1732.8</v>
      </c>
      <c r="B4" s="74">
        <f t="shared" ref="B4:B17" si="5">$B$2-(A4/$A$17)*$B$2</f>
        <v>0.67944729489458988</v>
      </c>
      <c r="C4" s="74">
        <f t="shared" si="0"/>
        <v>6.0112000000000005</v>
      </c>
      <c r="D4" s="2">
        <f t="shared" ref="D4:D16" si="6">$D$2-(A4/$A$17)*($D$2-$D$17)</f>
        <v>75.38</v>
      </c>
      <c r="E4" s="73">
        <f t="shared" si="1"/>
        <v>123.22890986477015</v>
      </c>
      <c r="F4" s="76">
        <f t="shared" si="2"/>
        <v>0.1362307750340167</v>
      </c>
      <c r="G4" s="73">
        <f t="shared" si="3"/>
        <v>781.33109013522983</v>
      </c>
    </row>
    <row r="5" spans="1:7" x14ac:dyDescent="0.45">
      <c r="A5" s="73">
        <f t="shared" si="4"/>
        <v>2599.1999999999998</v>
      </c>
      <c r="B5" s="74">
        <f t="shared" si="5"/>
        <v>0.62718211836423676</v>
      </c>
      <c r="C5" s="74">
        <f t="shared" si="0"/>
        <v>5.5487999999999991</v>
      </c>
      <c r="D5" s="2">
        <f t="shared" si="6"/>
        <v>69.72</v>
      </c>
      <c r="E5" s="73">
        <f t="shared" si="1"/>
        <v>170.62464442814326</v>
      </c>
      <c r="F5" s="76">
        <f t="shared" si="2"/>
        <v>0.20394033805238007</v>
      </c>
      <c r="G5" s="73">
        <f t="shared" si="3"/>
        <v>666.01535557185673</v>
      </c>
    </row>
    <row r="6" spans="1:7" x14ac:dyDescent="0.45">
      <c r="A6" s="73">
        <f t="shared" si="4"/>
        <v>3465.6</v>
      </c>
      <c r="B6" s="74">
        <f t="shared" si="5"/>
        <v>0.57491694183388375</v>
      </c>
      <c r="C6" s="74">
        <f t="shared" si="0"/>
        <v>5.0864000000000003</v>
      </c>
      <c r="D6" s="2">
        <f t="shared" si="6"/>
        <v>64.06</v>
      </c>
      <c r="E6" s="73">
        <f t="shared" si="1"/>
        <v>208.5412320788418</v>
      </c>
      <c r="F6" s="76">
        <f t="shared" si="2"/>
        <v>0.27128373410193801</v>
      </c>
      <c r="G6" s="73">
        <f t="shared" si="3"/>
        <v>560.17876792115817</v>
      </c>
    </row>
    <row r="7" spans="1:7" x14ac:dyDescent="0.45">
      <c r="A7" s="73">
        <f t="shared" si="4"/>
        <v>4332</v>
      </c>
      <c r="B7" s="74">
        <f t="shared" si="5"/>
        <v>0.52265176530353075</v>
      </c>
      <c r="C7" s="74">
        <f t="shared" si="0"/>
        <v>4.6240000000000006</v>
      </c>
      <c r="D7" s="2">
        <f t="shared" si="6"/>
        <v>58.400000000000006</v>
      </c>
      <c r="E7" s="73">
        <f t="shared" si="1"/>
        <v>236.97867281686572</v>
      </c>
      <c r="F7" s="76">
        <f t="shared" si="2"/>
        <v>0.33815449888251387</v>
      </c>
      <c r="G7" s="73">
        <f t="shared" si="3"/>
        <v>463.82132718313437</v>
      </c>
    </row>
    <row r="8" spans="1:7" x14ac:dyDescent="0.45">
      <c r="A8" s="73">
        <f t="shared" si="4"/>
        <v>5198.3999999999996</v>
      </c>
      <c r="B8" s="74">
        <f t="shared" si="5"/>
        <v>0.47038658877317763</v>
      </c>
      <c r="C8" s="74">
        <f t="shared" si="0"/>
        <v>4.1616</v>
      </c>
      <c r="D8" s="2">
        <f t="shared" si="6"/>
        <v>52.74</v>
      </c>
      <c r="E8" s="73">
        <f t="shared" si="1"/>
        <v>255.93696664221494</v>
      </c>
      <c r="F8" s="76">
        <f t="shared" si="2"/>
        <v>0.4044004655577913</v>
      </c>
      <c r="G8" s="73">
        <f t="shared" si="3"/>
        <v>376.94303335778505</v>
      </c>
    </row>
    <row r="9" spans="1:7" x14ac:dyDescent="0.45">
      <c r="A9" s="73">
        <f t="shared" si="4"/>
        <v>6064.7999999999993</v>
      </c>
      <c r="B9" s="74">
        <f t="shared" si="5"/>
        <v>0.41812141224282456</v>
      </c>
      <c r="C9" s="74">
        <f t="shared" si="0"/>
        <v>3.6992000000000007</v>
      </c>
      <c r="D9" s="2">
        <f t="shared" si="6"/>
        <v>47.080000000000005</v>
      </c>
      <c r="E9" s="73">
        <f t="shared" si="1"/>
        <v>265.41611355488953</v>
      </c>
      <c r="F9" s="76">
        <f t="shared" si="2"/>
        <v>0.46979629275504375</v>
      </c>
      <c r="G9" s="73">
        <f t="shared" si="3"/>
        <v>299.5438864451105</v>
      </c>
    </row>
    <row r="10" spans="1:7" x14ac:dyDescent="0.45">
      <c r="A10" s="73">
        <f t="shared" si="4"/>
        <v>6931.1999999999989</v>
      </c>
      <c r="B10" s="74">
        <f t="shared" si="5"/>
        <v>0.36585623571247156</v>
      </c>
      <c r="C10" s="74">
        <f t="shared" si="0"/>
        <v>3.236800000000001</v>
      </c>
      <c r="D10" s="2">
        <f t="shared" si="6"/>
        <v>41.420000000000009</v>
      </c>
      <c r="E10" s="73">
        <f t="shared" si="1"/>
        <v>265.41611355488959</v>
      </c>
      <c r="F10" s="76">
        <f t="shared" si="2"/>
        <v>0.53399346844296147</v>
      </c>
      <c r="G10" s="73">
        <f t="shared" si="3"/>
        <v>231.62388644511049</v>
      </c>
    </row>
    <row r="11" spans="1:7" x14ac:dyDescent="0.45">
      <c r="A11" s="73">
        <f t="shared" si="4"/>
        <v>7797.5999999999985</v>
      </c>
      <c r="B11" s="74">
        <f t="shared" si="5"/>
        <v>0.31359105918211849</v>
      </c>
      <c r="C11" s="74">
        <f t="shared" si="0"/>
        <v>2.7744000000000009</v>
      </c>
      <c r="D11" s="2">
        <f t="shared" si="6"/>
        <v>35.760000000000012</v>
      </c>
      <c r="E11" s="73">
        <f t="shared" si="1"/>
        <v>255.93696664221494</v>
      </c>
      <c r="F11" s="76">
        <f t="shared" si="2"/>
        <v>0.59642283427063492</v>
      </c>
      <c r="G11" s="73">
        <f t="shared" si="3"/>
        <v>173.18303335778518</v>
      </c>
    </row>
    <row r="12" spans="1:7" x14ac:dyDescent="0.45">
      <c r="A12" s="73">
        <f t="shared" si="4"/>
        <v>8663.9999999999982</v>
      </c>
      <c r="B12" s="74">
        <f t="shared" si="5"/>
        <v>0.26132588265176548</v>
      </c>
      <c r="C12" s="74">
        <f t="shared" si="0"/>
        <v>2.3120000000000012</v>
      </c>
      <c r="D12" s="2">
        <f t="shared" si="6"/>
        <v>30.100000000000009</v>
      </c>
      <c r="E12" s="73">
        <f t="shared" si="1"/>
        <v>236.97867281686575</v>
      </c>
      <c r="F12" s="76">
        <f t="shared" si="2"/>
        <v>0.6560871340444786</v>
      </c>
      <c r="G12" s="73">
        <f t="shared" si="3"/>
        <v>124.22132718313435</v>
      </c>
    </row>
    <row r="13" spans="1:7" x14ac:dyDescent="0.45">
      <c r="A13" s="73">
        <f t="shared" si="4"/>
        <v>9530.3999999999978</v>
      </c>
      <c r="B13" s="74">
        <f t="shared" si="5"/>
        <v>0.20906070612141237</v>
      </c>
      <c r="C13" s="74">
        <f t="shared" si="0"/>
        <v>1.8496000000000008</v>
      </c>
      <c r="D13" s="2">
        <f t="shared" si="6"/>
        <v>24.440000000000012</v>
      </c>
      <c r="E13" s="73">
        <f t="shared" si="1"/>
        <v>208.54123207884183</v>
      </c>
      <c r="F13" s="76">
        <f t="shared" si="2"/>
        <v>0.71106530305115156</v>
      </c>
      <c r="G13" s="73">
        <f t="shared" si="3"/>
        <v>84.738767921158313</v>
      </c>
    </row>
    <row r="14" spans="1:7" x14ac:dyDescent="0.45">
      <c r="A14" s="73">
        <f t="shared" si="4"/>
        <v>10396.799999999997</v>
      </c>
      <c r="B14" s="74">
        <f t="shared" si="5"/>
        <v>0.15679552959105936</v>
      </c>
      <c r="C14" s="74">
        <f t="shared" si="0"/>
        <v>1.3872000000000015</v>
      </c>
      <c r="D14" s="2">
        <f t="shared" si="6"/>
        <v>18.780000000000015</v>
      </c>
      <c r="E14" s="73">
        <f t="shared" si="1"/>
        <v>170.6246444281434</v>
      </c>
      <c r="F14" s="76">
        <f t="shared" si="2"/>
        <v>0.75712036043727038</v>
      </c>
      <c r="G14" s="73">
        <f t="shared" si="3"/>
        <v>54.735355571856786</v>
      </c>
    </row>
    <row r="15" spans="1:7" x14ac:dyDescent="0.45">
      <c r="A15" s="73">
        <f t="shared" si="4"/>
        <v>11263.199999999997</v>
      </c>
      <c r="B15" s="74">
        <f t="shared" si="5"/>
        <v>0.10453035306070624</v>
      </c>
      <c r="C15" s="74">
        <f t="shared" si="0"/>
        <v>0.92480000000000095</v>
      </c>
      <c r="D15" s="2">
        <f t="shared" si="6"/>
        <v>13.120000000000019</v>
      </c>
      <c r="E15" s="73">
        <f t="shared" si="1"/>
        <v>123.22890986477023</v>
      </c>
      <c r="F15" s="76">
        <f t="shared" si="2"/>
        <v>0.78270394985245206</v>
      </c>
      <c r="G15" s="73">
        <f t="shared" si="3"/>
        <v>34.211090135229995</v>
      </c>
    </row>
    <row r="16" spans="1:7" x14ac:dyDescent="0.45">
      <c r="A16" s="73">
        <f t="shared" si="4"/>
        <v>12129.599999999997</v>
      </c>
      <c r="B16" s="74">
        <f t="shared" si="5"/>
        <v>5.226517653035323E-2</v>
      </c>
      <c r="C16" s="74">
        <f t="shared" si="0"/>
        <v>0.46240000000000142</v>
      </c>
      <c r="D16" s="2">
        <f t="shared" si="6"/>
        <v>7.4600000000000222</v>
      </c>
      <c r="E16" s="73">
        <f t="shared" si="1"/>
        <v>66.354028388722583</v>
      </c>
      <c r="F16" s="76">
        <f t="shared" si="2"/>
        <v>0.74122015626365489</v>
      </c>
      <c r="G16" s="73">
        <f t="shared" si="3"/>
        <v>23.165971611277683</v>
      </c>
    </row>
    <row r="17" spans="1:7" x14ac:dyDescent="0.45">
      <c r="A17" s="77">
        <f>B22*B20/B21</f>
        <v>12996</v>
      </c>
      <c r="B17" s="74">
        <f t="shared" si="5"/>
        <v>0</v>
      </c>
      <c r="C17" s="74">
        <f t="shared" si="0"/>
        <v>0</v>
      </c>
      <c r="D17" s="75">
        <f>B25*B20/B21</f>
        <v>1.8</v>
      </c>
      <c r="E17" s="73">
        <f t="shared" si="1"/>
        <v>0</v>
      </c>
      <c r="F17" s="76">
        <f t="shared" si="2"/>
        <v>0</v>
      </c>
      <c r="G17" s="73">
        <f t="shared" si="3"/>
        <v>21.6</v>
      </c>
    </row>
    <row r="18" spans="1:7" x14ac:dyDescent="0.45">
      <c r="A18" s="77"/>
      <c r="B18" s="74"/>
      <c r="C18" s="74"/>
      <c r="D18" s="75"/>
      <c r="E18" s="73"/>
      <c r="F18" s="76"/>
      <c r="G18" s="73"/>
    </row>
    <row r="19" spans="1:7" x14ac:dyDescent="0.45">
      <c r="A19" s="90" t="s">
        <v>72</v>
      </c>
      <c r="B19" s="90" t="s">
        <v>23</v>
      </c>
      <c r="C19" s="82"/>
      <c r="D19" s="80"/>
      <c r="E19" s="81"/>
      <c r="F19" s="82"/>
      <c r="G19" s="82"/>
    </row>
    <row r="20" spans="1:7" x14ac:dyDescent="0.45">
      <c r="A20" s="84" t="s">
        <v>31</v>
      </c>
      <c r="B20" s="79">
        <v>12</v>
      </c>
      <c r="C20" s="82" t="s">
        <v>32</v>
      </c>
      <c r="D20" s="80"/>
      <c r="E20" s="81"/>
      <c r="F20" s="82"/>
      <c r="G20" s="82"/>
    </row>
    <row r="21" spans="1:7" x14ac:dyDescent="0.45">
      <c r="A21" s="82" t="s">
        <v>33</v>
      </c>
      <c r="B21" s="82">
        <v>12</v>
      </c>
      <c r="C21" s="82" t="s">
        <v>32</v>
      </c>
      <c r="D21" s="80"/>
      <c r="E21" s="81"/>
      <c r="F21" s="82"/>
      <c r="G21" s="82"/>
    </row>
    <row r="22" spans="1:7" x14ac:dyDescent="0.45">
      <c r="A22" s="82" t="s">
        <v>34</v>
      </c>
      <c r="B22" s="82">
        <v>12996</v>
      </c>
      <c r="C22" s="82" t="s">
        <v>35</v>
      </c>
      <c r="D22" s="80"/>
      <c r="E22" s="81"/>
      <c r="F22" s="82"/>
      <c r="G22" s="82"/>
    </row>
    <row r="23" spans="1:7" x14ac:dyDescent="0.45">
      <c r="A23" s="82" t="s">
        <v>36</v>
      </c>
      <c r="B23" s="82">
        <v>6.9359999999999999</v>
      </c>
      <c r="C23" s="82" t="s">
        <v>37</v>
      </c>
      <c r="D23" s="80"/>
      <c r="E23" s="81"/>
      <c r="F23" s="82"/>
      <c r="G23" s="82"/>
    </row>
    <row r="24" spans="1:7" x14ac:dyDescent="0.45">
      <c r="A24" s="82" t="s">
        <v>38</v>
      </c>
      <c r="B24" s="82">
        <v>86.7</v>
      </c>
      <c r="C24" s="82" t="s">
        <v>39</v>
      </c>
      <c r="D24" s="80"/>
      <c r="E24" s="81"/>
      <c r="F24" s="82"/>
      <c r="G24" s="82"/>
    </row>
    <row r="25" spans="1:7" x14ac:dyDescent="0.45">
      <c r="A25" s="82" t="s">
        <v>40</v>
      </c>
      <c r="B25" s="82">
        <v>1.8</v>
      </c>
      <c r="C25" s="82" t="s">
        <v>39</v>
      </c>
      <c r="D25" s="80"/>
      <c r="E25" s="81"/>
      <c r="F25" s="82"/>
      <c r="G25" s="8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G25" sqref="A1:G25"/>
    </sheetView>
  </sheetViews>
  <sheetFormatPr defaultColWidth="8.86328125" defaultRowHeight="14.25" x14ac:dyDescent="0.45"/>
  <cols>
    <col min="1" max="1" width="11.46484375" customWidth="1"/>
    <col min="2" max="2" width="12.6640625" bestFit="1" customWidth="1"/>
    <col min="3" max="3" width="14.1328125" bestFit="1" customWidth="1"/>
    <col min="4" max="4" width="10.6640625" style="63" bestFit="1" customWidth="1"/>
    <col min="5" max="5" width="10.6640625" style="64" bestFit="1" customWidth="1"/>
    <col min="6" max="6" width="9.6640625" bestFit="1" customWidth="1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0.49835026670053345</v>
      </c>
      <c r="C2" s="83">
        <f>B23*B20/B21</f>
        <v>4.4089999999999998</v>
      </c>
      <c r="D2" s="75">
        <f>B24*B20/B21</f>
        <v>85</v>
      </c>
      <c r="E2" s="73">
        <f>A2*B2*3.14/30</f>
        <v>0</v>
      </c>
      <c r="F2" s="76">
        <f>E2/($B$20*D2)</f>
        <v>0</v>
      </c>
      <c r="G2" s="73">
        <f>$B$20*D2-E2</f>
        <v>1020</v>
      </c>
    </row>
    <row r="3" spans="1:7" x14ac:dyDescent="0.45">
      <c r="A3" s="73">
        <f>($A$17)/15+A2</f>
        <v>1286.6666666666667</v>
      </c>
      <c r="B3" s="74">
        <f>$B$2-(A3/$A$17)*$B$2</f>
        <v>0.46512691558716457</v>
      </c>
      <c r="C3" s="74">
        <f t="shared" ref="C3:C17" si="0">B3/4.45*39.37</f>
        <v>4.1150666666666664</v>
      </c>
      <c r="D3" s="2">
        <f>$D$2-(A3/$A$17)*($D$2-$D$17)</f>
        <v>79.426666666666662</v>
      </c>
      <c r="E3" s="73">
        <f t="shared" ref="E3:E17" si="1">A3*B3*3.14/30</f>
        <v>62.639158529807446</v>
      </c>
      <c r="F3" s="76">
        <f t="shared" ref="F3:F17" si="2">E3/($B$20*D3)</f>
        <v>6.5720117645005308E-2</v>
      </c>
      <c r="G3" s="73">
        <f t="shared" ref="G3:G17" si="3">$B$20*D3-E3</f>
        <v>890.48084147019244</v>
      </c>
    </row>
    <row r="4" spans="1:7" x14ac:dyDescent="0.45">
      <c r="A4" s="73">
        <f t="shared" ref="A4:A16" si="4">$A$17/15+A3</f>
        <v>2573.3333333333335</v>
      </c>
      <c r="B4" s="74">
        <f t="shared" ref="B4:B17" si="5">$B$2-(A4/$A$17)*$B$2</f>
        <v>0.43190356447379563</v>
      </c>
      <c r="C4" s="74">
        <f t="shared" si="0"/>
        <v>3.821133333333333</v>
      </c>
      <c r="D4" s="2">
        <f t="shared" ref="D4:D16" si="6">$D$2-(A4/$A$17)*($D$2-$D$17)</f>
        <v>73.853333333333339</v>
      </c>
      <c r="E4" s="73">
        <f t="shared" si="1"/>
        <v>116.32986584107097</v>
      </c>
      <c r="F4" s="76">
        <f t="shared" si="2"/>
        <v>0.13126226060781612</v>
      </c>
      <c r="G4" s="73">
        <f t="shared" si="3"/>
        <v>769.91013415892905</v>
      </c>
    </row>
    <row r="5" spans="1:7" x14ac:dyDescent="0.45">
      <c r="A5" s="73">
        <f t="shared" si="4"/>
        <v>3860</v>
      </c>
      <c r="B5" s="74">
        <f t="shared" si="5"/>
        <v>0.39868021336042675</v>
      </c>
      <c r="C5" s="74">
        <f t="shared" si="0"/>
        <v>3.5271999999999997</v>
      </c>
      <c r="D5" s="2">
        <f t="shared" si="6"/>
        <v>68.28</v>
      </c>
      <c r="E5" s="73">
        <f t="shared" si="1"/>
        <v>161.07212193379056</v>
      </c>
      <c r="F5" s="76">
        <f t="shared" si="2"/>
        <v>0.19658284750755536</v>
      </c>
      <c r="G5" s="73">
        <f t="shared" si="3"/>
        <v>658.28787806620949</v>
      </c>
    </row>
    <row r="6" spans="1:7" x14ac:dyDescent="0.45">
      <c r="A6" s="73">
        <f t="shared" si="4"/>
        <v>5146.666666666667</v>
      </c>
      <c r="B6" s="74">
        <f t="shared" si="5"/>
        <v>0.36545686224705787</v>
      </c>
      <c r="C6" s="74">
        <f t="shared" si="0"/>
        <v>3.2332666666666667</v>
      </c>
      <c r="D6" s="2">
        <f t="shared" si="6"/>
        <v>62.706666666666663</v>
      </c>
      <c r="E6" s="73">
        <f t="shared" si="1"/>
        <v>196.86592680796625</v>
      </c>
      <c r="F6" s="76">
        <f t="shared" si="2"/>
        <v>0.26162280300867297</v>
      </c>
      <c r="G6" s="73">
        <f t="shared" si="3"/>
        <v>555.61407319203374</v>
      </c>
    </row>
    <row r="7" spans="1:7" x14ac:dyDescent="0.45">
      <c r="A7" s="73">
        <f t="shared" si="4"/>
        <v>6433.3333333333339</v>
      </c>
      <c r="B7" s="74">
        <f t="shared" si="5"/>
        <v>0.33223351113368893</v>
      </c>
      <c r="C7" s="74">
        <f t="shared" si="0"/>
        <v>2.9393333333333329</v>
      </c>
      <c r="D7" s="2">
        <f t="shared" si="6"/>
        <v>57.133333333333333</v>
      </c>
      <c r="E7" s="73">
        <f t="shared" si="1"/>
        <v>223.71128046359797</v>
      </c>
      <c r="F7" s="76">
        <f t="shared" si="2"/>
        <v>0.32630000067619308</v>
      </c>
      <c r="G7" s="73">
        <f t="shared" si="3"/>
        <v>461.88871953640205</v>
      </c>
    </row>
    <row r="8" spans="1:7" x14ac:dyDescent="0.45">
      <c r="A8" s="73">
        <f t="shared" si="4"/>
        <v>7720.0000000000009</v>
      </c>
      <c r="B8" s="74">
        <f t="shared" si="5"/>
        <v>0.29901016002032005</v>
      </c>
      <c r="C8" s="74">
        <f t="shared" si="0"/>
        <v>2.6454</v>
      </c>
      <c r="D8" s="2">
        <f t="shared" si="6"/>
        <v>51.56</v>
      </c>
      <c r="E8" s="73">
        <f t="shared" si="1"/>
        <v>241.60818290068585</v>
      </c>
      <c r="F8" s="76">
        <f t="shared" si="2"/>
        <v>0.39049680453304536</v>
      </c>
      <c r="G8" s="73">
        <f t="shared" si="3"/>
        <v>377.11181709931418</v>
      </c>
    </row>
    <row r="9" spans="1:7" x14ac:dyDescent="0.45">
      <c r="A9" s="73">
        <f t="shared" si="4"/>
        <v>9006.6666666666679</v>
      </c>
      <c r="B9" s="74">
        <f t="shared" si="5"/>
        <v>0.26578680890695117</v>
      </c>
      <c r="C9" s="74">
        <f t="shared" si="0"/>
        <v>2.3514666666666666</v>
      </c>
      <c r="D9" s="2">
        <f t="shared" si="6"/>
        <v>45.986666666666665</v>
      </c>
      <c r="E9" s="73">
        <f t="shared" si="1"/>
        <v>250.55663411922978</v>
      </c>
      <c r="F9" s="76">
        <f t="shared" si="2"/>
        <v>0.45403855124534254</v>
      </c>
      <c r="G9" s="73">
        <f t="shared" si="3"/>
        <v>301.28336588077013</v>
      </c>
    </row>
    <row r="10" spans="1:7" x14ac:dyDescent="0.45">
      <c r="A10" s="73">
        <f t="shared" si="4"/>
        <v>10293.333333333334</v>
      </c>
      <c r="B10" s="74">
        <f t="shared" si="5"/>
        <v>0.23256345779358228</v>
      </c>
      <c r="C10" s="74">
        <f t="shared" si="0"/>
        <v>2.0575333333333332</v>
      </c>
      <c r="D10" s="2">
        <f t="shared" si="6"/>
        <v>40.413333333333334</v>
      </c>
      <c r="E10" s="73">
        <f t="shared" si="1"/>
        <v>250.55663411922978</v>
      </c>
      <c r="F10" s="76">
        <f t="shared" si="2"/>
        <v>0.51665422739860967</v>
      </c>
      <c r="G10" s="73">
        <f t="shared" si="3"/>
        <v>234.40336588077025</v>
      </c>
    </row>
    <row r="11" spans="1:7" x14ac:dyDescent="0.45">
      <c r="A11" s="73">
        <f t="shared" si="4"/>
        <v>11580</v>
      </c>
      <c r="B11" s="74">
        <f t="shared" si="5"/>
        <v>0.1993401066802134</v>
      </c>
      <c r="C11" s="74">
        <f t="shared" si="0"/>
        <v>1.7636000000000001</v>
      </c>
      <c r="D11" s="2">
        <f t="shared" si="6"/>
        <v>34.840000000000003</v>
      </c>
      <c r="E11" s="73">
        <f t="shared" si="1"/>
        <v>241.60818290068585</v>
      </c>
      <c r="F11" s="76">
        <f t="shared" si="2"/>
        <v>0.57789940418265839</v>
      </c>
      <c r="G11" s="73">
        <f t="shared" si="3"/>
        <v>176.47181709931419</v>
      </c>
    </row>
    <row r="12" spans="1:7" x14ac:dyDescent="0.45">
      <c r="A12" s="73">
        <f t="shared" si="4"/>
        <v>12866.666666666666</v>
      </c>
      <c r="B12" s="74">
        <f t="shared" si="5"/>
        <v>0.16611675556684452</v>
      </c>
      <c r="C12" s="74">
        <f t="shared" si="0"/>
        <v>1.4696666666666669</v>
      </c>
      <c r="D12" s="2">
        <f t="shared" si="6"/>
        <v>29.266666666666673</v>
      </c>
      <c r="E12" s="73">
        <f t="shared" si="1"/>
        <v>223.71128046359803</v>
      </c>
      <c r="F12" s="76">
        <f t="shared" si="2"/>
        <v>0.63699111749316062</v>
      </c>
      <c r="G12" s="73">
        <f t="shared" si="3"/>
        <v>127.48871953640202</v>
      </c>
    </row>
    <row r="13" spans="1:7" x14ac:dyDescent="0.45">
      <c r="A13" s="73">
        <f t="shared" si="4"/>
        <v>14153.333333333332</v>
      </c>
      <c r="B13" s="74">
        <f t="shared" si="5"/>
        <v>0.13289340445347564</v>
      </c>
      <c r="C13" s="74">
        <f t="shared" si="0"/>
        <v>1.1757333333333337</v>
      </c>
      <c r="D13" s="2">
        <f t="shared" si="6"/>
        <v>23.693333333333342</v>
      </c>
      <c r="E13" s="73">
        <f t="shared" si="1"/>
        <v>196.8659268079663</v>
      </c>
      <c r="F13" s="76">
        <f t="shared" si="2"/>
        <v>0.69240970317939721</v>
      </c>
      <c r="G13" s="73">
        <f t="shared" si="3"/>
        <v>87.454073192033803</v>
      </c>
    </row>
    <row r="14" spans="1:7" x14ac:dyDescent="0.45">
      <c r="A14" s="73">
        <f t="shared" si="4"/>
        <v>15439.999999999998</v>
      </c>
      <c r="B14" s="74">
        <f t="shared" si="5"/>
        <v>9.9670053340106701E-2</v>
      </c>
      <c r="C14" s="74">
        <f t="shared" si="0"/>
        <v>0.88180000000000003</v>
      </c>
      <c r="D14" s="2">
        <f t="shared" si="6"/>
        <v>18.120000000000005</v>
      </c>
      <c r="E14" s="73">
        <f t="shared" si="1"/>
        <v>161.07212193379056</v>
      </c>
      <c r="F14" s="76">
        <f t="shared" si="2"/>
        <v>0.74076582934966206</v>
      </c>
      <c r="G14" s="73">
        <f t="shared" si="3"/>
        <v>56.367878066209499</v>
      </c>
    </row>
    <row r="15" spans="1:7" x14ac:dyDescent="0.45">
      <c r="A15" s="73">
        <f t="shared" si="4"/>
        <v>16726.666666666664</v>
      </c>
      <c r="B15" s="74">
        <f t="shared" si="5"/>
        <v>6.6446702226737819E-2</v>
      </c>
      <c r="C15" s="74">
        <f t="shared" si="0"/>
        <v>0.58786666666666687</v>
      </c>
      <c r="D15" s="2">
        <f t="shared" si="6"/>
        <v>12.546666666666681</v>
      </c>
      <c r="E15" s="73">
        <f t="shared" si="1"/>
        <v>116.32986584107098</v>
      </c>
      <c r="F15" s="76">
        <f t="shared" si="2"/>
        <v>0.77264788682964169</v>
      </c>
      <c r="G15" s="73">
        <f t="shared" si="3"/>
        <v>34.230134158929189</v>
      </c>
    </row>
    <row r="16" spans="1:7" x14ac:dyDescent="0.45">
      <c r="A16" s="73">
        <f t="shared" si="4"/>
        <v>18013.333333333332</v>
      </c>
      <c r="B16" s="74">
        <f t="shared" si="5"/>
        <v>3.3223351113368937E-2</v>
      </c>
      <c r="C16" s="74">
        <f t="shared" si="0"/>
        <v>0.29393333333333366</v>
      </c>
      <c r="D16" s="2">
        <f t="shared" si="6"/>
        <v>6.9733333333333434</v>
      </c>
      <c r="E16" s="73">
        <f t="shared" si="1"/>
        <v>62.639158529807517</v>
      </c>
      <c r="F16" s="76">
        <f t="shared" si="2"/>
        <v>0.74855590977303332</v>
      </c>
      <c r="G16" s="73">
        <f t="shared" si="3"/>
        <v>21.040841470192603</v>
      </c>
    </row>
    <row r="17" spans="1:7" x14ac:dyDescent="0.45">
      <c r="A17" s="77">
        <f>B22*B20/B21</f>
        <v>19300</v>
      </c>
      <c r="B17" s="74">
        <f t="shared" si="5"/>
        <v>0</v>
      </c>
      <c r="C17" s="74">
        <f t="shared" si="0"/>
        <v>0</v>
      </c>
      <c r="D17" s="75">
        <f>B25*B20/B21</f>
        <v>1.3999999999999997</v>
      </c>
      <c r="E17" s="73">
        <f t="shared" si="1"/>
        <v>0</v>
      </c>
      <c r="F17" s="76">
        <f t="shared" si="2"/>
        <v>0</v>
      </c>
      <c r="G17" s="73">
        <f t="shared" si="3"/>
        <v>16.799999999999997</v>
      </c>
    </row>
    <row r="18" spans="1:7" x14ac:dyDescent="0.45">
      <c r="A18" s="9"/>
      <c r="B18" s="9"/>
      <c r="C18" s="9"/>
      <c r="D18" s="65"/>
      <c r="E18" s="66"/>
      <c r="F18" s="9"/>
      <c r="G18" s="9"/>
    </row>
    <row r="19" spans="1:7" x14ac:dyDescent="0.45">
      <c r="A19" s="94" t="s">
        <v>72</v>
      </c>
      <c r="B19" s="94" t="s">
        <v>43</v>
      </c>
      <c r="C19" s="95"/>
      <c r="D19" s="65"/>
      <c r="E19" s="66"/>
      <c r="F19" s="9"/>
      <c r="G19" s="9"/>
    </row>
    <row r="20" spans="1:7" x14ac:dyDescent="0.45">
      <c r="A20" s="96" t="s">
        <v>31</v>
      </c>
      <c r="B20" s="97">
        <v>12</v>
      </c>
      <c r="C20" s="95" t="s">
        <v>32</v>
      </c>
      <c r="D20" s="65"/>
      <c r="E20" s="66"/>
      <c r="F20" s="9"/>
      <c r="G20" s="9"/>
    </row>
    <row r="21" spans="1:7" x14ac:dyDescent="0.45">
      <c r="A21" s="95" t="s">
        <v>33</v>
      </c>
      <c r="B21" s="95">
        <v>12</v>
      </c>
      <c r="C21" s="95" t="s">
        <v>32</v>
      </c>
      <c r="D21" s="65"/>
      <c r="E21" s="66"/>
      <c r="F21" s="9"/>
      <c r="G21" s="9"/>
    </row>
    <row r="22" spans="1:7" x14ac:dyDescent="0.45">
      <c r="A22" s="95" t="s">
        <v>34</v>
      </c>
      <c r="B22" s="82">
        <v>19300</v>
      </c>
      <c r="C22" s="95" t="s">
        <v>35</v>
      </c>
      <c r="D22" s="65"/>
      <c r="E22" s="66"/>
      <c r="F22" s="9"/>
      <c r="G22" s="9"/>
    </row>
    <row r="23" spans="1:7" x14ac:dyDescent="0.45">
      <c r="A23" s="95" t="s">
        <v>36</v>
      </c>
      <c r="B23" s="82">
        <v>4.4089999999999998</v>
      </c>
      <c r="C23" s="95" t="s">
        <v>37</v>
      </c>
      <c r="D23" s="65"/>
      <c r="E23" s="66"/>
      <c r="F23" s="9"/>
      <c r="G23" s="9"/>
    </row>
    <row r="24" spans="1:7" x14ac:dyDescent="0.45">
      <c r="A24" s="95" t="s">
        <v>38</v>
      </c>
      <c r="B24" s="82">
        <v>85</v>
      </c>
      <c r="C24" s="95" t="s">
        <v>39</v>
      </c>
      <c r="D24" s="65"/>
      <c r="E24" s="66"/>
      <c r="F24" s="9"/>
      <c r="G24" s="9"/>
    </row>
    <row r="25" spans="1:7" x14ac:dyDescent="0.45">
      <c r="A25" s="95" t="s">
        <v>40</v>
      </c>
      <c r="B25" s="82">
        <v>1.4</v>
      </c>
      <c r="C25" s="95" t="s">
        <v>39</v>
      </c>
      <c r="D25" s="65"/>
      <c r="E25" s="66"/>
      <c r="F25" s="9"/>
      <c r="G25" s="9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activeCell="A17" sqref="A17"/>
    </sheetView>
  </sheetViews>
  <sheetFormatPr defaultColWidth="11.46484375" defaultRowHeight="14.25" x14ac:dyDescent="0.45"/>
  <cols>
    <col min="2" max="2" width="11.46484375" bestFit="1" customWidth="1"/>
    <col min="3" max="3" width="12.86328125" style="63" bestFit="1" customWidth="1"/>
    <col min="4" max="4" width="10.1328125" style="63" bestFit="1" customWidth="1"/>
    <col min="5" max="5" width="9.6640625" style="64" bestFit="1" customWidth="1"/>
    <col min="6" max="6" width="9.1328125" bestFit="1" customWidth="1"/>
    <col min="7" max="7" width="8.33203125" bestFit="1" customWidth="1"/>
  </cols>
  <sheetData>
    <row r="1" spans="1:7" x14ac:dyDescent="0.45">
      <c r="A1" s="72" t="s">
        <v>12</v>
      </c>
      <c r="B1" s="70" t="s">
        <v>13</v>
      </c>
      <c r="C1" s="71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1.4015748031496065</v>
      </c>
      <c r="C2" s="75">
        <f>B23*B20/B21</f>
        <v>12.4</v>
      </c>
      <c r="D2" s="75">
        <f>B24*B20/B21</f>
        <v>86</v>
      </c>
      <c r="E2" s="73">
        <f>A2*B2*3.14/30</f>
        <v>0</v>
      </c>
      <c r="F2" s="76">
        <f>E2/($B$20*D2)</f>
        <v>0</v>
      </c>
      <c r="G2" s="73">
        <f>$B$20*D2-E2</f>
        <v>1032</v>
      </c>
    </row>
    <row r="3" spans="1:7" x14ac:dyDescent="0.45">
      <c r="A3" s="73">
        <f>($A$17)/15+A2</f>
        <v>413.33333333333331</v>
      </c>
      <c r="B3" s="74">
        <f>$B$2-(A3/$A$17)*$B$2</f>
        <v>1.3081364829396327</v>
      </c>
      <c r="C3" s="2">
        <f t="shared" ref="C3:C17" si="0">B3/4.45*39.37</f>
        <v>11.573333333333332</v>
      </c>
      <c r="D3" s="2">
        <f>$D$2-(A3/$A$17)*($D$2-$D$17)</f>
        <v>80.366666666666674</v>
      </c>
      <c r="E3" s="73">
        <f t="shared" ref="E3:E17" si="1">A3*B3*3.14/30</f>
        <v>56.5928912219306</v>
      </c>
      <c r="F3" s="76">
        <f t="shared" ref="F3:F17" si="2">E3/($B$20*D3)</f>
        <v>5.8681969330081497E-2</v>
      </c>
      <c r="G3" s="73">
        <f t="shared" ref="G3:G17" si="3">$B$20*D3-E3</f>
        <v>907.80710877806951</v>
      </c>
    </row>
    <row r="4" spans="1:7" x14ac:dyDescent="0.45">
      <c r="A4" s="73">
        <f t="shared" ref="A4:A16" si="4">$A$17/15+A3</f>
        <v>826.66666666666663</v>
      </c>
      <c r="B4" s="74">
        <f t="shared" ref="B4:B17" si="5">$B$2-(A4/$A$17)*$B$2</f>
        <v>1.2146981627296589</v>
      </c>
      <c r="C4" s="2">
        <f t="shared" si="0"/>
        <v>10.746666666666666</v>
      </c>
      <c r="D4" s="2">
        <f t="shared" ref="D4:D16" si="6">$D$2-(A4/$A$17)*($D$2-$D$17)</f>
        <v>74.733333333333334</v>
      </c>
      <c r="E4" s="73">
        <f t="shared" si="1"/>
        <v>105.10108369787112</v>
      </c>
      <c r="F4" s="76">
        <f t="shared" si="2"/>
        <v>0.11719567762920509</v>
      </c>
      <c r="G4" s="73">
        <f t="shared" si="3"/>
        <v>791.69891630212885</v>
      </c>
    </row>
    <row r="5" spans="1:7" x14ac:dyDescent="0.45">
      <c r="A5" s="73">
        <f t="shared" si="4"/>
        <v>1240</v>
      </c>
      <c r="B5" s="74">
        <f t="shared" si="5"/>
        <v>1.1212598425196851</v>
      </c>
      <c r="C5" s="2">
        <f t="shared" si="0"/>
        <v>9.92</v>
      </c>
      <c r="D5" s="2">
        <f t="shared" si="6"/>
        <v>69.099999999999994</v>
      </c>
      <c r="E5" s="73">
        <f t="shared" si="1"/>
        <v>145.52457742782153</v>
      </c>
      <c r="F5" s="76">
        <f t="shared" si="2"/>
        <v>0.17549997277836654</v>
      </c>
      <c r="G5" s="73">
        <f t="shared" si="3"/>
        <v>683.67542257217838</v>
      </c>
    </row>
    <row r="6" spans="1:7" x14ac:dyDescent="0.45">
      <c r="A6" s="73">
        <f t="shared" si="4"/>
        <v>1653.3333333333333</v>
      </c>
      <c r="B6" s="74">
        <f t="shared" si="5"/>
        <v>1.0278215223097114</v>
      </c>
      <c r="C6" s="2">
        <f t="shared" si="0"/>
        <v>9.0933333333333319</v>
      </c>
      <c r="D6" s="2">
        <f t="shared" si="6"/>
        <v>63.466666666666669</v>
      </c>
      <c r="E6" s="73">
        <f t="shared" si="1"/>
        <v>177.86337241178185</v>
      </c>
      <c r="F6" s="76">
        <f t="shared" si="2"/>
        <v>0.23353909192723457</v>
      </c>
      <c r="G6" s="73">
        <f t="shared" si="3"/>
        <v>583.7366275882182</v>
      </c>
    </row>
    <row r="7" spans="1:7" x14ac:dyDescent="0.45">
      <c r="A7" s="73">
        <f t="shared" si="4"/>
        <v>2066.6666666666665</v>
      </c>
      <c r="B7" s="74">
        <f t="shared" si="5"/>
        <v>0.93438320209973769</v>
      </c>
      <c r="C7" s="2">
        <f t="shared" si="0"/>
        <v>8.2666666666666675</v>
      </c>
      <c r="D7" s="2">
        <f t="shared" si="6"/>
        <v>57.833333333333336</v>
      </c>
      <c r="E7" s="73">
        <f t="shared" si="1"/>
        <v>202.11746864975214</v>
      </c>
      <c r="F7" s="76">
        <f t="shared" si="2"/>
        <v>0.29123554560483017</v>
      </c>
      <c r="G7" s="73">
        <f t="shared" si="3"/>
        <v>491.88253135024786</v>
      </c>
    </row>
    <row r="8" spans="1:7" x14ac:dyDescent="0.45">
      <c r="A8" s="73">
        <f t="shared" si="4"/>
        <v>2480</v>
      </c>
      <c r="B8" s="74">
        <f t="shared" si="5"/>
        <v>0.84094488188976391</v>
      </c>
      <c r="C8" s="2">
        <f t="shared" si="0"/>
        <v>7.44</v>
      </c>
      <c r="D8" s="2">
        <f t="shared" si="6"/>
        <v>52.199999999999996</v>
      </c>
      <c r="E8" s="73">
        <f t="shared" si="1"/>
        <v>218.2868661417323</v>
      </c>
      <c r="F8" s="76">
        <f t="shared" si="2"/>
        <v>0.34847839422371057</v>
      </c>
      <c r="G8" s="73">
        <f t="shared" si="3"/>
        <v>408.1131338582677</v>
      </c>
    </row>
    <row r="9" spans="1:7" x14ac:dyDescent="0.45">
      <c r="A9" s="73">
        <f t="shared" si="4"/>
        <v>2893.3333333333335</v>
      </c>
      <c r="B9" s="74">
        <f t="shared" si="5"/>
        <v>0.74750656167979013</v>
      </c>
      <c r="C9" s="2">
        <f t="shared" si="0"/>
        <v>6.6133333333333342</v>
      </c>
      <c r="D9" s="2">
        <f t="shared" si="6"/>
        <v>46.566666666666663</v>
      </c>
      <c r="E9" s="73">
        <f t="shared" si="1"/>
        <v>226.3715648877224</v>
      </c>
      <c r="F9" s="76">
        <f t="shared" si="2"/>
        <v>0.40510301518919545</v>
      </c>
      <c r="G9" s="73">
        <f t="shared" si="3"/>
        <v>332.42843511227755</v>
      </c>
    </row>
    <row r="10" spans="1:7" x14ac:dyDescent="0.45">
      <c r="A10" s="73">
        <f t="shared" si="4"/>
        <v>3306.666666666667</v>
      </c>
      <c r="B10" s="74">
        <f t="shared" si="5"/>
        <v>0.65406824146981624</v>
      </c>
      <c r="C10" s="2">
        <f t="shared" si="0"/>
        <v>5.7866666666666662</v>
      </c>
      <c r="D10" s="2">
        <f t="shared" si="6"/>
        <v>40.933333333333323</v>
      </c>
      <c r="E10" s="73">
        <f t="shared" si="1"/>
        <v>226.3715648877224</v>
      </c>
      <c r="F10" s="76">
        <f t="shared" si="2"/>
        <v>0.46085416304503757</v>
      </c>
      <c r="G10" s="73">
        <f t="shared" si="3"/>
        <v>264.82843511227748</v>
      </c>
    </row>
    <row r="11" spans="1:7" x14ac:dyDescent="0.45">
      <c r="A11" s="73">
        <f t="shared" si="4"/>
        <v>3720.0000000000005</v>
      </c>
      <c r="B11" s="74">
        <f t="shared" si="5"/>
        <v>0.56062992125984246</v>
      </c>
      <c r="C11" s="2">
        <f t="shared" si="0"/>
        <v>4.9599999999999982</v>
      </c>
      <c r="D11" s="2">
        <f t="shared" si="6"/>
        <v>35.29999999999999</v>
      </c>
      <c r="E11" s="73">
        <f t="shared" si="1"/>
        <v>218.2868661417323</v>
      </c>
      <c r="F11" s="76">
        <f t="shared" si="2"/>
        <v>0.51531365944696017</v>
      </c>
      <c r="G11" s="73">
        <f t="shared" si="3"/>
        <v>205.31313385826761</v>
      </c>
    </row>
    <row r="12" spans="1:7" x14ac:dyDescent="0.45">
      <c r="A12" s="73">
        <f t="shared" si="4"/>
        <v>4133.3333333333339</v>
      </c>
      <c r="B12" s="74">
        <f t="shared" si="5"/>
        <v>0.46719160104986868</v>
      </c>
      <c r="C12" s="2">
        <f t="shared" si="0"/>
        <v>4.133333333333332</v>
      </c>
      <c r="D12" s="2">
        <f t="shared" si="6"/>
        <v>29.666666666666657</v>
      </c>
      <c r="E12" s="73">
        <f t="shared" si="1"/>
        <v>202.11746864975211</v>
      </c>
      <c r="F12" s="76">
        <f t="shared" si="2"/>
        <v>0.56774569845436007</v>
      </c>
      <c r="G12" s="73">
        <f t="shared" si="3"/>
        <v>153.88253135024777</v>
      </c>
    </row>
    <row r="13" spans="1:7" x14ac:dyDescent="0.45">
      <c r="A13" s="73">
        <f t="shared" si="4"/>
        <v>4546.666666666667</v>
      </c>
      <c r="B13" s="74">
        <f t="shared" si="5"/>
        <v>0.3737532808398949</v>
      </c>
      <c r="C13" s="2">
        <f t="shared" si="0"/>
        <v>3.3066666666666653</v>
      </c>
      <c r="D13" s="2">
        <f t="shared" si="6"/>
        <v>24.033333333333331</v>
      </c>
      <c r="E13" s="73">
        <f t="shared" si="1"/>
        <v>177.86337241178182</v>
      </c>
      <c r="F13" s="76">
        <f t="shared" si="2"/>
        <v>0.61672459227386212</v>
      </c>
      <c r="G13" s="73">
        <f t="shared" si="3"/>
        <v>110.53662758821815</v>
      </c>
    </row>
    <row r="14" spans="1:7" x14ac:dyDescent="0.45">
      <c r="A14" s="73">
        <f t="shared" si="4"/>
        <v>4960</v>
      </c>
      <c r="B14" s="74">
        <f t="shared" si="5"/>
        <v>0.28031496062992134</v>
      </c>
      <c r="C14" s="2">
        <f t="shared" si="0"/>
        <v>2.4800000000000004</v>
      </c>
      <c r="D14" s="2">
        <f t="shared" si="6"/>
        <v>18.399999999999991</v>
      </c>
      <c r="E14" s="73">
        <f t="shared" si="1"/>
        <v>145.52457742782155</v>
      </c>
      <c r="F14" s="76">
        <f t="shared" si="2"/>
        <v>0.6590787021187573</v>
      </c>
      <c r="G14" s="73">
        <f t="shared" si="3"/>
        <v>75.275422572178343</v>
      </c>
    </row>
    <row r="15" spans="1:7" x14ac:dyDescent="0.45">
      <c r="A15" s="73">
        <f t="shared" si="4"/>
        <v>5373.333333333333</v>
      </c>
      <c r="B15" s="74">
        <f t="shared" si="5"/>
        <v>0.18687664041994756</v>
      </c>
      <c r="C15" s="2">
        <f t="shared" si="0"/>
        <v>1.6533333333333338</v>
      </c>
      <c r="D15" s="2">
        <f t="shared" si="6"/>
        <v>12.76666666666668</v>
      </c>
      <c r="E15" s="73">
        <f t="shared" si="1"/>
        <v>105.10108369787113</v>
      </c>
      <c r="F15" s="76">
        <f t="shared" si="2"/>
        <v>0.68603840533858373</v>
      </c>
      <c r="G15" s="73">
        <f t="shared" si="3"/>
        <v>48.098916302129027</v>
      </c>
    </row>
    <row r="16" spans="1:7" x14ac:dyDescent="0.45">
      <c r="A16" s="73">
        <f t="shared" si="4"/>
        <v>5786.6666666666661</v>
      </c>
      <c r="B16" s="74">
        <f t="shared" si="5"/>
        <v>9.3438320209974002E-2</v>
      </c>
      <c r="C16" s="2">
        <f t="shared" si="0"/>
        <v>0.82666666666666877</v>
      </c>
      <c r="D16" s="2">
        <f t="shared" si="6"/>
        <v>7.13333333333334</v>
      </c>
      <c r="E16" s="73">
        <f t="shared" si="1"/>
        <v>56.592891221930742</v>
      </c>
      <c r="F16" s="76">
        <f t="shared" si="2"/>
        <v>0.66113190679825573</v>
      </c>
      <c r="G16" s="73">
        <f t="shared" si="3"/>
        <v>29.007108778069338</v>
      </c>
    </row>
    <row r="17" spans="1:7" x14ac:dyDescent="0.45">
      <c r="A17" s="77">
        <f>B22*B20/B21</f>
        <v>6200</v>
      </c>
      <c r="B17" s="74">
        <f t="shared" si="5"/>
        <v>0</v>
      </c>
      <c r="C17" s="2">
        <f t="shared" si="0"/>
        <v>0</v>
      </c>
      <c r="D17" s="75">
        <f>B25*B20/B21</f>
        <v>1.5</v>
      </c>
      <c r="E17" s="73">
        <f t="shared" si="1"/>
        <v>0</v>
      </c>
      <c r="F17" s="76">
        <f t="shared" si="2"/>
        <v>0</v>
      </c>
      <c r="G17" s="73">
        <f t="shared" si="3"/>
        <v>18</v>
      </c>
    </row>
    <row r="19" spans="1:7" x14ac:dyDescent="0.45">
      <c r="A19" s="82" t="s">
        <v>72</v>
      </c>
      <c r="B19" s="82" t="s">
        <v>29</v>
      </c>
      <c r="C19" s="80"/>
    </row>
    <row r="20" spans="1:7" x14ac:dyDescent="0.45">
      <c r="A20" s="84" t="s">
        <v>31</v>
      </c>
      <c r="B20" s="79">
        <v>12</v>
      </c>
      <c r="C20" s="80" t="s">
        <v>32</v>
      </c>
    </row>
    <row r="21" spans="1:7" x14ac:dyDescent="0.45">
      <c r="A21" s="82" t="s">
        <v>33</v>
      </c>
      <c r="B21" s="82">
        <v>12</v>
      </c>
      <c r="C21" s="80" t="s">
        <v>32</v>
      </c>
    </row>
    <row r="22" spans="1:7" x14ac:dyDescent="0.45">
      <c r="A22" s="82" t="s">
        <v>34</v>
      </c>
      <c r="B22" s="82">
        <v>6200</v>
      </c>
      <c r="C22" s="80" t="s">
        <v>35</v>
      </c>
    </row>
    <row r="23" spans="1:7" x14ac:dyDescent="0.45">
      <c r="A23" s="82" t="s">
        <v>36</v>
      </c>
      <c r="B23" s="82">
        <v>12.4</v>
      </c>
      <c r="C23" s="80" t="s">
        <v>37</v>
      </c>
    </row>
    <row r="24" spans="1:7" x14ac:dyDescent="0.45">
      <c r="A24" s="82" t="s">
        <v>38</v>
      </c>
      <c r="B24" s="82">
        <v>86</v>
      </c>
      <c r="C24" s="80" t="s">
        <v>39</v>
      </c>
    </row>
    <row r="25" spans="1:7" x14ac:dyDescent="0.45">
      <c r="A25" s="82" t="s">
        <v>40</v>
      </c>
      <c r="B25" s="82">
        <v>1.5</v>
      </c>
      <c r="C25" s="80" t="s">
        <v>39</v>
      </c>
    </row>
    <row r="27" spans="1:7" x14ac:dyDescent="0.45">
      <c r="A27" t="s">
        <v>71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>
      <selection activeCell="B20" sqref="B20"/>
    </sheetView>
  </sheetViews>
  <sheetFormatPr defaultColWidth="11.46484375" defaultRowHeight="14.25" x14ac:dyDescent="0.45"/>
  <cols>
    <col min="4" max="4" width="10.86328125" style="63"/>
    <col min="5" max="5" width="10.86328125" style="64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0.29670434340868684</v>
      </c>
      <c r="C2" s="83">
        <f>B23*B20/B21</f>
        <v>2.625</v>
      </c>
      <c r="D2" s="75">
        <f>B24*B20/B21</f>
        <v>48.75</v>
      </c>
      <c r="E2" s="73">
        <f>A2*B2*3.14/30</f>
        <v>0</v>
      </c>
      <c r="F2" s="76">
        <f>E2/($B$20*D2)</f>
        <v>0</v>
      </c>
      <c r="G2" s="73">
        <f>$B$20*D2-E2</f>
        <v>438.75</v>
      </c>
    </row>
    <row r="3" spans="1:7" x14ac:dyDescent="0.45">
      <c r="A3" s="73">
        <f>($A$17)/15+A2</f>
        <v>700</v>
      </c>
      <c r="B3" s="74">
        <f>$B$2-(A3/$A$17)*$B$2</f>
        <v>0.2769240538481077</v>
      </c>
      <c r="C3" s="74">
        <f t="shared" ref="C3:C17" si="0">B3/4.45*39.37</f>
        <v>2.4499999999999997</v>
      </c>
      <c r="D3" s="2">
        <f>$D$2-(A3/$A$17)*($D$2-$D$17)</f>
        <v>45.536500000000004</v>
      </c>
      <c r="E3" s="73">
        <f t="shared" ref="E3:E17" si="1">A3*B3*3.14/30</f>
        <v>20.289302345271359</v>
      </c>
      <c r="F3" s="76">
        <f t="shared" ref="F3:F17" si="2">E3/($B$20*D3)</f>
        <v>4.9506811618204589E-2</v>
      </c>
      <c r="G3" s="73">
        <f t="shared" ref="G3:G17" si="3">$B$20*D3-E3</f>
        <v>389.53919765472864</v>
      </c>
    </row>
    <row r="4" spans="1:7" x14ac:dyDescent="0.45">
      <c r="A4" s="73">
        <f t="shared" ref="A4:A16" si="4">$A$17/15+A3</f>
        <v>1400</v>
      </c>
      <c r="B4" s="74">
        <f t="shared" ref="B4:B17" si="5">$B$2-(A4/$A$17)*$B$2</f>
        <v>0.25714376428752861</v>
      </c>
      <c r="C4" s="74">
        <f t="shared" si="0"/>
        <v>2.2749999999999999</v>
      </c>
      <c r="D4" s="2">
        <f t="shared" ref="D4:D16" si="6">$D$2-(A4/$A$17)*($D$2-$D$17)</f>
        <v>42.323</v>
      </c>
      <c r="E4" s="73">
        <f t="shared" si="1"/>
        <v>37.680132926932522</v>
      </c>
      <c r="F4" s="76">
        <f t="shared" si="2"/>
        <v>9.8922133032295342E-2</v>
      </c>
      <c r="G4" s="73">
        <f t="shared" si="3"/>
        <v>343.22686707306747</v>
      </c>
    </row>
    <row r="5" spans="1:7" x14ac:dyDescent="0.45">
      <c r="A5" s="73">
        <f t="shared" si="4"/>
        <v>2100</v>
      </c>
      <c r="B5" s="74">
        <f t="shared" si="5"/>
        <v>0.23736347472694946</v>
      </c>
      <c r="C5" s="74">
        <f t="shared" si="0"/>
        <v>2.1</v>
      </c>
      <c r="D5" s="2">
        <f t="shared" si="6"/>
        <v>39.109499999999997</v>
      </c>
      <c r="E5" s="73">
        <f t="shared" si="1"/>
        <v>52.172491744983496</v>
      </c>
      <c r="F5" s="76">
        <f t="shared" si="2"/>
        <v>0.14822341188765872</v>
      </c>
      <c r="G5" s="73">
        <f t="shared" si="3"/>
        <v>299.81300825501648</v>
      </c>
    </row>
    <row r="6" spans="1:7" x14ac:dyDescent="0.45">
      <c r="A6" s="73">
        <f t="shared" si="4"/>
        <v>2800</v>
      </c>
      <c r="B6" s="74">
        <f t="shared" si="5"/>
        <v>0.21758318516637035</v>
      </c>
      <c r="C6" s="74">
        <f t="shared" si="0"/>
        <v>1.9249999999999998</v>
      </c>
      <c r="D6" s="2">
        <f t="shared" si="6"/>
        <v>35.896000000000001</v>
      </c>
      <c r="E6" s="73">
        <f t="shared" si="1"/>
        <v>63.766378799424274</v>
      </c>
      <c r="F6" s="76">
        <f t="shared" si="2"/>
        <v>0.19738002005616309</v>
      </c>
      <c r="G6" s="73">
        <f t="shared" si="3"/>
        <v>259.29762120057575</v>
      </c>
    </row>
    <row r="7" spans="1:7" x14ac:dyDescent="0.45">
      <c r="A7" s="73">
        <f t="shared" si="4"/>
        <v>3500</v>
      </c>
      <c r="B7" s="74">
        <f t="shared" si="5"/>
        <v>0.19780289560579123</v>
      </c>
      <c r="C7" s="74">
        <f t="shared" si="0"/>
        <v>1.7499999999999998</v>
      </c>
      <c r="D7" s="2">
        <f t="shared" si="6"/>
        <v>32.682500000000005</v>
      </c>
      <c r="E7" s="73">
        <f t="shared" si="1"/>
        <v>72.461794090254855</v>
      </c>
      <c r="F7" s="76">
        <f t="shared" si="2"/>
        <v>0.24634928339241982</v>
      </c>
      <c r="G7" s="73">
        <f t="shared" si="3"/>
        <v>221.6807059097452</v>
      </c>
    </row>
    <row r="8" spans="1:7" x14ac:dyDescent="0.45">
      <c r="A8" s="73">
        <f t="shared" si="4"/>
        <v>4200</v>
      </c>
      <c r="B8" s="74">
        <f t="shared" si="5"/>
        <v>0.17802260604521208</v>
      </c>
      <c r="C8" s="74">
        <f t="shared" si="0"/>
        <v>1.5749999999999997</v>
      </c>
      <c r="D8" s="2">
        <f t="shared" si="6"/>
        <v>29.468999999999998</v>
      </c>
      <c r="E8" s="73">
        <f t="shared" si="1"/>
        <v>78.258737617475234</v>
      </c>
      <c r="F8" s="76">
        <f t="shared" si="2"/>
        <v>0.29506991383591508</v>
      </c>
      <c r="G8" s="73">
        <f t="shared" si="3"/>
        <v>186.96226238252478</v>
      </c>
    </row>
    <row r="9" spans="1:7" x14ac:dyDescent="0.45">
      <c r="A9" s="73">
        <f t="shared" si="4"/>
        <v>4900</v>
      </c>
      <c r="B9" s="74">
        <f t="shared" si="5"/>
        <v>0.15824231648463299</v>
      </c>
      <c r="C9" s="74">
        <f t="shared" si="0"/>
        <v>1.4</v>
      </c>
      <c r="D9" s="2">
        <f t="shared" si="6"/>
        <v>26.255499999999998</v>
      </c>
      <c r="E9" s="73">
        <f t="shared" si="1"/>
        <v>81.157209381085451</v>
      </c>
      <c r="F9" s="76">
        <f t="shared" si="2"/>
        <v>0.34345061830890655</v>
      </c>
      <c r="G9" s="73">
        <f t="shared" si="3"/>
        <v>155.1422906189145</v>
      </c>
    </row>
    <row r="10" spans="1:7" x14ac:dyDescent="0.45">
      <c r="A10" s="73">
        <f t="shared" si="4"/>
        <v>5600</v>
      </c>
      <c r="B10" s="74">
        <f t="shared" si="5"/>
        <v>0.13846202692405385</v>
      </c>
      <c r="C10" s="74">
        <f t="shared" si="0"/>
        <v>1.2249999999999999</v>
      </c>
      <c r="D10" s="2">
        <f t="shared" si="6"/>
        <v>23.042000000000002</v>
      </c>
      <c r="E10" s="73">
        <f t="shared" si="1"/>
        <v>81.157209381085437</v>
      </c>
      <c r="F10" s="76">
        <f t="shared" si="2"/>
        <v>0.3913491758098035</v>
      </c>
      <c r="G10" s="73">
        <f t="shared" si="3"/>
        <v>126.22079061891458</v>
      </c>
    </row>
    <row r="11" spans="1:7" x14ac:dyDescent="0.45">
      <c r="A11" s="73">
        <f t="shared" si="4"/>
        <v>6300</v>
      </c>
      <c r="B11" s="74">
        <f t="shared" si="5"/>
        <v>0.11868173736347473</v>
      </c>
      <c r="C11" s="74">
        <f t="shared" si="0"/>
        <v>1.05</v>
      </c>
      <c r="D11" s="2">
        <f t="shared" si="6"/>
        <v>19.828500000000002</v>
      </c>
      <c r="E11" s="73">
        <f t="shared" si="1"/>
        <v>78.258737617475234</v>
      </c>
      <c r="F11" s="76">
        <f t="shared" si="2"/>
        <v>0.43853116931843467</v>
      </c>
      <c r="G11" s="73">
        <f t="shared" si="3"/>
        <v>100.19776238252477</v>
      </c>
    </row>
    <row r="12" spans="1:7" x14ac:dyDescent="0.45">
      <c r="A12" s="73">
        <f t="shared" si="4"/>
        <v>7000</v>
      </c>
      <c r="B12" s="74">
        <f t="shared" si="5"/>
        <v>9.8901447802895615E-2</v>
      </c>
      <c r="C12" s="74">
        <f t="shared" si="0"/>
        <v>0.87499999999999989</v>
      </c>
      <c r="D12" s="2">
        <f t="shared" si="6"/>
        <v>16.615000000000002</v>
      </c>
      <c r="E12" s="73">
        <f t="shared" si="1"/>
        <v>72.461794090254855</v>
      </c>
      <c r="F12" s="76">
        <f t="shared" si="2"/>
        <v>0.48458082783465306</v>
      </c>
      <c r="G12" s="73">
        <f t="shared" si="3"/>
        <v>77.07320590974517</v>
      </c>
    </row>
    <row r="13" spans="1:7" x14ac:dyDescent="0.45">
      <c r="A13" s="73">
        <f t="shared" si="4"/>
        <v>7700</v>
      </c>
      <c r="B13" s="74">
        <f t="shared" si="5"/>
        <v>7.9121158242316497E-2</v>
      </c>
      <c r="C13" s="74">
        <f t="shared" si="0"/>
        <v>0.7</v>
      </c>
      <c r="D13" s="2">
        <f t="shared" si="6"/>
        <v>13.401499999999999</v>
      </c>
      <c r="E13" s="73">
        <f t="shared" si="1"/>
        <v>63.766378799424274</v>
      </c>
      <c r="F13" s="76">
        <f t="shared" si="2"/>
        <v>0.52868359511517604</v>
      </c>
      <c r="G13" s="73">
        <f t="shared" si="3"/>
        <v>56.847121200575714</v>
      </c>
    </row>
    <row r="14" spans="1:7" x14ac:dyDescent="0.45">
      <c r="A14" s="73">
        <f t="shared" si="4"/>
        <v>8400</v>
      </c>
      <c r="B14" s="74">
        <f t="shared" si="5"/>
        <v>5.9340868681737352E-2</v>
      </c>
      <c r="C14" s="74">
        <f t="shared" si="0"/>
        <v>0.5249999999999998</v>
      </c>
      <c r="D14" s="2">
        <f t="shared" si="6"/>
        <v>10.187999999999995</v>
      </c>
      <c r="E14" s="73">
        <f t="shared" si="1"/>
        <v>52.172491744983489</v>
      </c>
      <c r="F14" s="76">
        <f t="shared" si="2"/>
        <v>0.56899720526309294</v>
      </c>
      <c r="G14" s="73">
        <f t="shared" si="3"/>
        <v>39.519508255016461</v>
      </c>
    </row>
    <row r="15" spans="1:7" x14ac:dyDescent="0.45">
      <c r="A15" s="73">
        <f t="shared" si="4"/>
        <v>9100</v>
      </c>
      <c r="B15" s="74">
        <f t="shared" si="5"/>
        <v>3.9560579121158235E-2</v>
      </c>
      <c r="C15" s="74">
        <f t="shared" si="0"/>
        <v>0.34999999999999992</v>
      </c>
      <c r="D15" s="2">
        <f t="shared" si="6"/>
        <v>6.974499999999999</v>
      </c>
      <c r="E15" s="73">
        <f t="shared" si="1"/>
        <v>37.680132926932515</v>
      </c>
      <c r="F15" s="76">
        <f t="shared" si="2"/>
        <v>0.6002840972579877</v>
      </c>
      <c r="G15" s="73">
        <f t="shared" si="3"/>
        <v>25.090367073067476</v>
      </c>
    </row>
    <row r="16" spans="1:7" x14ac:dyDescent="0.45">
      <c r="A16" s="73">
        <f t="shared" si="4"/>
        <v>9800</v>
      </c>
      <c r="B16" s="74">
        <f t="shared" si="5"/>
        <v>1.9780289560579145E-2</v>
      </c>
      <c r="C16" s="74">
        <f t="shared" si="0"/>
        <v>0.17500000000000021</v>
      </c>
      <c r="D16" s="2">
        <f t="shared" si="6"/>
        <v>3.7609999999999957</v>
      </c>
      <c r="E16" s="73">
        <f t="shared" si="1"/>
        <v>20.289302345271381</v>
      </c>
      <c r="F16" s="76">
        <f t="shared" si="2"/>
        <v>0.59940625558425376</v>
      </c>
      <c r="G16" s="73">
        <f t="shared" si="3"/>
        <v>13.559697654728581</v>
      </c>
    </row>
    <row r="17" spans="1:7" x14ac:dyDescent="0.45">
      <c r="A17" s="77">
        <f>B22*B20/B21</f>
        <v>10500</v>
      </c>
      <c r="B17" s="74">
        <f t="shared" si="5"/>
        <v>0</v>
      </c>
      <c r="C17" s="74">
        <f t="shared" si="0"/>
        <v>0</v>
      </c>
      <c r="D17" s="75">
        <f>B25*B20/B21</f>
        <v>0.54749999999999999</v>
      </c>
      <c r="E17" s="73">
        <f t="shared" si="1"/>
        <v>0</v>
      </c>
      <c r="F17" s="76">
        <f t="shared" si="2"/>
        <v>0</v>
      </c>
      <c r="G17" s="73">
        <f t="shared" si="3"/>
        <v>4.9275000000000002</v>
      </c>
    </row>
    <row r="19" spans="1:7" x14ac:dyDescent="0.45">
      <c r="A19" s="90" t="s">
        <v>72</v>
      </c>
      <c r="B19" s="90" t="s">
        <v>30</v>
      </c>
      <c r="C19" s="82"/>
    </row>
    <row r="20" spans="1:7" x14ac:dyDescent="0.45">
      <c r="A20" s="84" t="s">
        <v>31</v>
      </c>
      <c r="B20" s="79">
        <v>9</v>
      </c>
      <c r="C20" s="82" t="s">
        <v>32</v>
      </c>
    </row>
    <row r="21" spans="1:7" x14ac:dyDescent="0.45">
      <c r="A21" s="82" t="s">
        <v>33</v>
      </c>
      <c r="B21" s="82">
        <v>12</v>
      </c>
      <c r="C21" s="82" t="s">
        <v>32</v>
      </c>
    </row>
    <row r="22" spans="1:7" x14ac:dyDescent="0.45">
      <c r="A22" s="82" t="s">
        <v>34</v>
      </c>
      <c r="B22" s="82">
        <v>14000</v>
      </c>
      <c r="C22" s="82" t="s">
        <v>35</v>
      </c>
    </row>
    <row r="23" spans="1:7" x14ac:dyDescent="0.45">
      <c r="A23" s="82" t="s">
        <v>36</v>
      </c>
      <c r="B23" s="82">
        <v>3.5</v>
      </c>
      <c r="C23" s="82" t="s">
        <v>37</v>
      </c>
    </row>
    <row r="24" spans="1:7" x14ac:dyDescent="0.45">
      <c r="A24" s="82" t="s">
        <v>38</v>
      </c>
      <c r="B24" s="82">
        <v>65</v>
      </c>
      <c r="C24" s="82" t="s">
        <v>39</v>
      </c>
    </row>
    <row r="25" spans="1:7" x14ac:dyDescent="0.45">
      <c r="A25" s="82" t="s">
        <v>40</v>
      </c>
      <c r="B25" s="82">
        <v>0.73</v>
      </c>
      <c r="C25" s="82" t="s">
        <v>39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>
      <selection activeCell="G25" sqref="A1:G25"/>
    </sheetView>
  </sheetViews>
  <sheetFormatPr defaultColWidth="11.46484375" defaultRowHeight="14.25" x14ac:dyDescent="0.45"/>
  <cols>
    <col min="4" max="4" width="10.86328125" style="63"/>
    <col min="5" max="5" width="10.86328125" style="64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0.42883667767335537</v>
      </c>
      <c r="C2" s="83">
        <f>B23*B20/B21</f>
        <v>3.794</v>
      </c>
      <c r="D2" s="75">
        <f>B24*B20/B21</f>
        <v>63.79999999999999</v>
      </c>
      <c r="E2" s="73">
        <f>A2*B2*3.14/30</f>
        <v>0</v>
      </c>
      <c r="F2" s="76">
        <f>E2/($B$20*D2)</f>
        <v>0</v>
      </c>
      <c r="G2" s="73">
        <f>$B$20*D2-E2</f>
        <v>765.59999999999991</v>
      </c>
    </row>
    <row r="3" spans="1:7" x14ac:dyDescent="0.45">
      <c r="A3" s="73">
        <f>($A$17)/15+A2</f>
        <v>1066.6666666666667</v>
      </c>
      <c r="B3" s="74">
        <f>$B$2-(A3/$A$17)*$B$2</f>
        <v>0.40024756582846499</v>
      </c>
      <c r="C3" s="74">
        <f t="shared" ref="C3:C17" si="0">B3/4.45*39.37</f>
        <v>3.5410666666666666</v>
      </c>
      <c r="D3" s="2">
        <f>$D$2-(A3/$A$17)*($D$2-$D$17)</f>
        <v>59.626666666666658</v>
      </c>
      <c r="E3" s="73">
        <f t="shared" ref="E3:E17" si="1">A3*B3*3.14/30</f>
        <v>44.685417127160186</v>
      </c>
      <c r="F3" s="76">
        <f t="shared" ref="F3:F17" si="2">E3/($B$20*D3)</f>
        <v>6.245166749659016E-2</v>
      </c>
      <c r="G3" s="73">
        <f t="shared" ref="G3:G17" si="3">$B$20*D3-E3</f>
        <v>670.83458287283963</v>
      </c>
    </row>
    <row r="4" spans="1:7" x14ac:dyDescent="0.45">
      <c r="A4" s="73">
        <f t="shared" ref="A4:A16" si="4">$A$17/15+A3</f>
        <v>2133.3333333333335</v>
      </c>
      <c r="B4" s="74">
        <f t="shared" ref="B4:B17" si="5">$B$2-(A4/$A$17)*$B$2</f>
        <v>0.37165845398357467</v>
      </c>
      <c r="C4" s="74">
        <f t="shared" si="0"/>
        <v>3.2881333333333336</v>
      </c>
      <c r="D4" s="2">
        <f t="shared" ref="D4:D16" si="6">$D$2-(A4/$A$17)*($D$2-$D$17)</f>
        <v>55.453333333333326</v>
      </c>
      <c r="E4" s="73">
        <f t="shared" si="1"/>
        <v>82.987203236154627</v>
      </c>
      <c r="F4" s="76">
        <f t="shared" si="2"/>
        <v>0.12471027175425979</v>
      </c>
      <c r="G4" s="73">
        <f t="shared" si="3"/>
        <v>582.4527967638453</v>
      </c>
    </row>
    <row r="5" spans="1:7" x14ac:dyDescent="0.45">
      <c r="A5" s="73">
        <f t="shared" si="4"/>
        <v>3200</v>
      </c>
      <c r="B5" s="74">
        <f t="shared" si="5"/>
        <v>0.34306934213868429</v>
      </c>
      <c r="C5" s="74">
        <f t="shared" si="0"/>
        <v>3.0351999999999997</v>
      </c>
      <c r="D5" s="2">
        <f t="shared" si="6"/>
        <v>51.279999999999994</v>
      </c>
      <c r="E5" s="73">
        <f t="shared" si="1"/>
        <v>114.90535832698333</v>
      </c>
      <c r="F5" s="76">
        <f t="shared" si="2"/>
        <v>0.18672867642840507</v>
      </c>
      <c r="G5" s="73">
        <f t="shared" si="3"/>
        <v>500.45464167301657</v>
      </c>
    </row>
    <row r="6" spans="1:7" x14ac:dyDescent="0.45">
      <c r="A6" s="73">
        <f t="shared" si="4"/>
        <v>4266.666666666667</v>
      </c>
      <c r="B6" s="74">
        <f t="shared" si="5"/>
        <v>0.31448023029379396</v>
      </c>
      <c r="C6" s="74">
        <f t="shared" si="0"/>
        <v>2.7822666666666667</v>
      </c>
      <c r="D6" s="2">
        <f t="shared" si="6"/>
        <v>47.106666666666662</v>
      </c>
      <c r="E6" s="73">
        <f t="shared" si="1"/>
        <v>140.43988239964631</v>
      </c>
      <c r="F6" s="76">
        <f t="shared" si="2"/>
        <v>0.24844304132402759</v>
      </c>
      <c r="G6" s="73">
        <f t="shared" si="3"/>
        <v>424.84011760035366</v>
      </c>
    </row>
    <row r="7" spans="1:7" x14ac:dyDescent="0.45">
      <c r="A7" s="73">
        <f t="shared" si="4"/>
        <v>5333.3333333333339</v>
      </c>
      <c r="B7" s="74">
        <f t="shared" si="5"/>
        <v>0.28589111844890358</v>
      </c>
      <c r="C7" s="74">
        <f t="shared" si="0"/>
        <v>2.5293333333333332</v>
      </c>
      <c r="D7" s="2">
        <f t="shared" si="6"/>
        <v>42.933333333333323</v>
      </c>
      <c r="E7" s="73">
        <f t="shared" si="1"/>
        <v>159.59077545414354</v>
      </c>
      <c r="F7" s="76">
        <f t="shared" si="2"/>
        <v>0.30976470390944022</v>
      </c>
      <c r="G7" s="73">
        <f t="shared" si="3"/>
        <v>355.60922454585625</v>
      </c>
    </row>
    <row r="8" spans="1:7" x14ac:dyDescent="0.45">
      <c r="A8" s="73">
        <f t="shared" si="4"/>
        <v>6400.0000000000009</v>
      </c>
      <c r="B8" s="74">
        <f t="shared" si="5"/>
        <v>0.2573020066040132</v>
      </c>
      <c r="C8" s="74">
        <f t="shared" si="0"/>
        <v>2.2763999999999998</v>
      </c>
      <c r="D8" s="2">
        <f t="shared" si="6"/>
        <v>38.759999999999991</v>
      </c>
      <c r="E8" s="73">
        <f t="shared" si="1"/>
        <v>172.358037490475</v>
      </c>
      <c r="F8" s="76">
        <f t="shared" si="2"/>
        <v>0.37056681606999275</v>
      </c>
      <c r="G8" s="73">
        <f t="shared" si="3"/>
        <v>292.76196250952489</v>
      </c>
    </row>
    <row r="9" spans="1:7" x14ac:dyDescent="0.45">
      <c r="A9" s="73">
        <f t="shared" si="4"/>
        <v>7466.6666666666679</v>
      </c>
      <c r="B9" s="74">
        <f t="shared" si="5"/>
        <v>0.22871289475912285</v>
      </c>
      <c r="C9" s="74">
        <f t="shared" si="0"/>
        <v>2.0234666666666663</v>
      </c>
      <c r="D9" s="2">
        <f t="shared" si="6"/>
        <v>34.586666666666659</v>
      </c>
      <c r="E9" s="73">
        <f t="shared" si="1"/>
        <v>178.74166850864077</v>
      </c>
      <c r="F9" s="76">
        <f t="shared" si="2"/>
        <v>0.43066130615998655</v>
      </c>
      <c r="G9" s="73">
        <f t="shared" si="3"/>
        <v>236.29833149135914</v>
      </c>
    </row>
    <row r="10" spans="1:7" x14ac:dyDescent="0.45">
      <c r="A10" s="73">
        <f t="shared" si="4"/>
        <v>8533.3333333333339</v>
      </c>
      <c r="B10" s="74">
        <f t="shared" si="5"/>
        <v>0.20012378291423252</v>
      </c>
      <c r="C10" s="74">
        <f t="shared" si="0"/>
        <v>1.7705333333333335</v>
      </c>
      <c r="D10" s="2">
        <f t="shared" si="6"/>
        <v>30.413333333333334</v>
      </c>
      <c r="E10" s="73">
        <f t="shared" si="1"/>
        <v>178.74166850864077</v>
      </c>
      <c r="F10" s="76">
        <f t="shared" si="2"/>
        <v>0.48975687337966012</v>
      </c>
      <c r="G10" s="73">
        <f t="shared" si="3"/>
        <v>186.21833149135927</v>
      </c>
    </row>
    <row r="11" spans="1:7" x14ac:dyDescent="0.45">
      <c r="A11" s="73">
        <f t="shared" si="4"/>
        <v>9600</v>
      </c>
      <c r="B11" s="74">
        <f t="shared" si="5"/>
        <v>0.17153467106934217</v>
      </c>
      <c r="C11" s="74">
        <f t="shared" si="0"/>
        <v>1.5176000000000003</v>
      </c>
      <c r="D11" s="2">
        <f t="shared" si="6"/>
        <v>26.240000000000002</v>
      </c>
      <c r="E11" s="73">
        <f t="shared" si="1"/>
        <v>172.35803749047503</v>
      </c>
      <c r="F11" s="76">
        <f t="shared" si="2"/>
        <v>0.54737689751802288</v>
      </c>
      <c r="G11" s="73">
        <f t="shared" si="3"/>
        <v>142.52196250952497</v>
      </c>
    </row>
    <row r="12" spans="1:7" x14ac:dyDescent="0.45">
      <c r="A12" s="73">
        <f t="shared" si="4"/>
        <v>10666.666666666666</v>
      </c>
      <c r="B12" s="74">
        <f t="shared" si="5"/>
        <v>0.14294555922445179</v>
      </c>
      <c r="C12" s="74">
        <f t="shared" si="0"/>
        <v>1.2646666666666666</v>
      </c>
      <c r="D12" s="2">
        <f t="shared" si="6"/>
        <v>22.06666666666667</v>
      </c>
      <c r="E12" s="73">
        <f t="shared" si="1"/>
        <v>159.59077545414351</v>
      </c>
      <c r="F12" s="76">
        <f t="shared" si="2"/>
        <v>0.60268419733437861</v>
      </c>
      <c r="G12" s="73">
        <f t="shared" si="3"/>
        <v>105.20922454585656</v>
      </c>
    </row>
    <row r="13" spans="1:7" x14ac:dyDescent="0.45">
      <c r="A13" s="73">
        <f t="shared" si="4"/>
        <v>11733.333333333332</v>
      </c>
      <c r="B13" s="74">
        <f t="shared" si="5"/>
        <v>0.11435644737956147</v>
      </c>
      <c r="C13" s="74">
        <f t="shared" si="0"/>
        <v>1.0117333333333336</v>
      </c>
      <c r="D13" s="2">
        <f t="shared" si="6"/>
        <v>17.893333333333338</v>
      </c>
      <c r="E13" s="73">
        <f t="shared" si="1"/>
        <v>140.43988239964631</v>
      </c>
      <c r="F13" s="76">
        <f t="shared" si="2"/>
        <v>0.65406055513993233</v>
      </c>
      <c r="G13" s="73">
        <f t="shared" si="3"/>
        <v>74.280117600353748</v>
      </c>
    </row>
    <row r="14" spans="1:7" x14ac:dyDescent="0.45">
      <c r="A14" s="73">
        <f t="shared" si="4"/>
        <v>12799.999999999998</v>
      </c>
      <c r="B14" s="74">
        <f t="shared" si="5"/>
        <v>8.5767335534671085E-2</v>
      </c>
      <c r="C14" s="74">
        <f t="shared" si="0"/>
        <v>0.75880000000000014</v>
      </c>
      <c r="D14" s="2">
        <f t="shared" si="6"/>
        <v>13.720000000000006</v>
      </c>
      <c r="E14" s="73">
        <f t="shared" si="1"/>
        <v>114.90535832698333</v>
      </c>
      <c r="F14" s="76">
        <f t="shared" si="2"/>
        <v>0.69791884309392183</v>
      </c>
      <c r="G14" s="73">
        <f t="shared" si="3"/>
        <v>49.734641673016739</v>
      </c>
    </row>
    <row r="15" spans="1:7" x14ac:dyDescent="0.45">
      <c r="A15" s="73">
        <f t="shared" si="4"/>
        <v>13866.666666666664</v>
      </c>
      <c r="B15" s="74">
        <f t="shared" si="5"/>
        <v>5.7178223689780816E-2</v>
      </c>
      <c r="C15" s="74">
        <f t="shared" si="0"/>
        <v>0.50586666666666746</v>
      </c>
      <c r="D15" s="2">
        <f t="shared" si="6"/>
        <v>9.5466666666666811</v>
      </c>
      <c r="E15" s="73">
        <f t="shared" si="1"/>
        <v>82.987203236154755</v>
      </c>
      <c r="F15" s="76">
        <f t="shared" si="2"/>
        <v>0.72439946958933865</v>
      </c>
      <c r="G15" s="73">
        <f t="shared" si="3"/>
        <v>31.572796763845417</v>
      </c>
    </row>
    <row r="16" spans="1:7" x14ac:dyDescent="0.45">
      <c r="A16" s="73">
        <f t="shared" si="4"/>
        <v>14933.33333333333</v>
      </c>
      <c r="B16" s="74">
        <f t="shared" si="5"/>
        <v>2.8589111844890436E-2</v>
      </c>
      <c r="C16" s="74">
        <f t="shared" si="0"/>
        <v>0.25293333333333401</v>
      </c>
      <c r="D16" s="2">
        <f t="shared" si="6"/>
        <v>5.3733333333333491</v>
      </c>
      <c r="E16" s="73">
        <f t="shared" si="1"/>
        <v>44.685417127160299</v>
      </c>
      <c r="F16" s="76">
        <f t="shared" si="2"/>
        <v>0.69301205222022599</v>
      </c>
      <c r="G16" s="73">
        <f t="shared" si="3"/>
        <v>19.794582872839889</v>
      </c>
    </row>
    <row r="17" spans="1:7" x14ac:dyDescent="0.45">
      <c r="A17" s="77">
        <f>B22*B20/B21</f>
        <v>16000</v>
      </c>
      <c r="B17" s="74">
        <f t="shared" si="5"/>
        <v>0</v>
      </c>
      <c r="C17" s="74">
        <f t="shared" si="0"/>
        <v>0</v>
      </c>
      <c r="D17" s="75">
        <f>B25*B20/B21</f>
        <v>1.2</v>
      </c>
      <c r="E17" s="73">
        <f t="shared" si="1"/>
        <v>0</v>
      </c>
      <c r="F17" s="76">
        <f t="shared" si="2"/>
        <v>0</v>
      </c>
      <c r="G17" s="73">
        <f t="shared" si="3"/>
        <v>14.399999999999999</v>
      </c>
    </row>
    <row r="19" spans="1:7" x14ac:dyDescent="0.45">
      <c r="A19" s="90" t="s">
        <v>72</v>
      </c>
      <c r="B19" s="90" t="s">
        <v>74</v>
      </c>
      <c r="C19" s="82"/>
    </row>
    <row r="20" spans="1:7" x14ac:dyDescent="0.45">
      <c r="A20" s="84" t="s">
        <v>31</v>
      </c>
      <c r="B20" s="79">
        <v>12</v>
      </c>
      <c r="C20" s="82" t="s">
        <v>32</v>
      </c>
    </row>
    <row r="21" spans="1:7" x14ac:dyDescent="0.45">
      <c r="A21" s="82" t="s">
        <v>33</v>
      </c>
      <c r="B21" s="82">
        <v>12</v>
      </c>
      <c r="C21" s="82" t="s">
        <v>32</v>
      </c>
    </row>
    <row r="22" spans="1:7" x14ac:dyDescent="0.45">
      <c r="A22" s="82" t="s">
        <v>34</v>
      </c>
      <c r="B22" s="98">
        <v>16000</v>
      </c>
      <c r="C22" s="82" t="s">
        <v>35</v>
      </c>
    </row>
    <row r="23" spans="1:7" x14ac:dyDescent="0.45">
      <c r="A23" s="82" t="s">
        <v>36</v>
      </c>
      <c r="B23" s="98">
        <v>3.794</v>
      </c>
      <c r="C23" s="82" t="s">
        <v>37</v>
      </c>
    </row>
    <row r="24" spans="1:7" x14ac:dyDescent="0.45">
      <c r="A24" s="82" t="s">
        <v>38</v>
      </c>
      <c r="B24" s="98">
        <v>63.8</v>
      </c>
      <c r="C24" s="82" t="s">
        <v>39</v>
      </c>
    </row>
    <row r="25" spans="1:7" x14ac:dyDescent="0.45">
      <c r="A25" s="82" t="s">
        <v>40</v>
      </c>
      <c r="B25" s="98">
        <v>1.2</v>
      </c>
      <c r="C25" s="82" t="s">
        <v>39</v>
      </c>
    </row>
    <row r="30" spans="1:7" x14ac:dyDescent="0.45">
      <c r="A30" s="7"/>
      <c r="B30" s="7"/>
    </row>
    <row r="31" spans="1:7" x14ac:dyDescent="0.45">
      <c r="A31" s="7"/>
      <c r="B31" s="7"/>
    </row>
    <row r="32" spans="1:7" x14ac:dyDescent="0.45">
      <c r="A32" s="7"/>
      <c r="B32" s="7"/>
    </row>
    <row r="33" spans="1:2" x14ac:dyDescent="0.45">
      <c r="A33" s="7"/>
      <c r="B33" s="7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workbookViewId="0">
      <selection activeCell="G27" sqref="A1:G27"/>
    </sheetView>
  </sheetViews>
  <sheetFormatPr defaultColWidth="11.46484375" defaultRowHeight="14.25" x14ac:dyDescent="0.45"/>
  <cols>
    <col min="4" max="4" width="10.86328125" style="63"/>
    <col min="5" max="5" width="10.86328125" style="64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0.27918465836931677</v>
      </c>
      <c r="C2" s="83">
        <f>B23*B20/B21</f>
        <v>2.4700000000000002</v>
      </c>
      <c r="D2" s="75">
        <f>B24*B20/B21</f>
        <v>42</v>
      </c>
      <c r="E2" s="73">
        <f>A2*B2*3.14/30</f>
        <v>0</v>
      </c>
      <c r="F2" s="76">
        <f>E2/($B$20*D2)</f>
        <v>0</v>
      </c>
      <c r="G2" s="73">
        <f>$B$20*D2-E2</f>
        <v>504</v>
      </c>
    </row>
    <row r="3" spans="1:7" x14ac:dyDescent="0.45">
      <c r="A3" s="73">
        <f>($A$17)/15+A2</f>
        <v>1120</v>
      </c>
      <c r="B3" s="74">
        <f>$B$2-(A3/$A$17)*$B$2</f>
        <v>0.26057234781136235</v>
      </c>
      <c r="C3" s="74">
        <f t="shared" ref="C3:C17" si="0">B3/4.45*39.37</f>
        <v>2.3053333333333339</v>
      </c>
      <c r="D3" s="2">
        <f>$D$2-(A3/$A$17)*($D$2-$D$17)</f>
        <v>39.266666666666666</v>
      </c>
      <c r="E3" s="73">
        <f t="shared" ref="E3:E17" si="1">A3*B3*3.14/30</f>
        <v>30.546027759433304</v>
      </c>
      <c r="F3" s="76">
        <f t="shared" ref="F3:F17" si="2">E3/($B$20*D3)</f>
        <v>6.4826035143109736E-2</v>
      </c>
      <c r="G3" s="73">
        <f t="shared" ref="G3:G17" si="3">$B$20*D3-E3</f>
        <v>440.6539722405667</v>
      </c>
    </row>
    <row r="4" spans="1:7" x14ac:dyDescent="0.45">
      <c r="A4" s="73">
        <f t="shared" ref="A4:A16" si="4">$A$17/15+A3</f>
        <v>2240</v>
      </c>
      <c r="B4" s="74">
        <f t="shared" ref="B4:B17" si="5">$B$2-(A4/$A$17)*$B$2</f>
        <v>0.24196003725340787</v>
      </c>
      <c r="C4" s="74">
        <f t="shared" si="0"/>
        <v>2.1406666666666667</v>
      </c>
      <c r="D4" s="2">
        <f t="shared" ref="D4:D16" si="6">$D$2-(A4/$A$17)*($D$2-$D$17)</f>
        <v>36.533333333333331</v>
      </c>
      <c r="E4" s="73">
        <f t="shared" si="1"/>
        <v>56.728337267518995</v>
      </c>
      <c r="F4" s="76">
        <f t="shared" si="2"/>
        <v>0.12939857953357436</v>
      </c>
      <c r="G4" s="73">
        <f t="shared" si="3"/>
        <v>381.67166273248097</v>
      </c>
    </row>
    <row r="5" spans="1:7" x14ac:dyDescent="0.45">
      <c r="A5" s="73">
        <f t="shared" si="4"/>
        <v>3360</v>
      </c>
      <c r="B5" s="74">
        <f t="shared" si="5"/>
        <v>0.22334772669545341</v>
      </c>
      <c r="C5" s="74">
        <f t="shared" si="0"/>
        <v>1.976</v>
      </c>
      <c r="D5" s="2">
        <f t="shared" si="6"/>
        <v>33.799999999999997</v>
      </c>
      <c r="E5" s="73">
        <f t="shared" si="1"/>
        <v>78.546928524257069</v>
      </c>
      <c r="F5" s="76">
        <f t="shared" si="2"/>
        <v>0.19365613541483501</v>
      </c>
      <c r="G5" s="73">
        <f t="shared" si="3"/>
        <v>327.05307147574291</v>
      </c>
    </row>
    <row r="6" spans="1:7" x14ac:dyDescent="0.45">
      <c r="A6" s="73">
        <f t="shared" si="4"/>
        <v>4480</v>
      </c>
      <c r="B6" s="74">
        <f t="shared" si="5"/>
        <v>0.20473541613749896</v>
      </c>
      <c r="C6" s="74">
        <f t="shared" si="0"/>
        <v>1.8113333333333332</v>
      </c>
      <c r="D6" s="2">
        <f t="shared" si="6"/>
        <v>31.066666666666666</v>
      </c>
      <c r="E6" s="73">
        <f t="shared" si="1"/>
        <v>96.001801529647523</v>
      </c>
      <c r="F6" s="76">
        <f t="shared" si="2"/>
        <v>0.25751556204304593</v>
      </c>
      <c r="G6" s="73">
        <f t="shared" si="3"/>
        <v>276.79819847035247</v>
      </c>
    </row>
    <row r="7" spans="1:7" x14ac:dyDescent="0.45">
      <c r="A7" s="73">
        <f t="shared" si="4"/>
        <v>5600</v>
      </c>
      <c r="B7" s="74">
        <f t="shared" si="5"/>
        <v>0.18612310557954453</v>
      </c>
      <c r="C7" s="74">
        <f t="shared" si="0"/>
        <v>1.6466666666666667</v>
      </c>
      <c r="D7" s="2">
        <f t="shared" si="6"/>
        <v>28.333333333333336</v>
      </c>
      <c r="E7" s="73">
        <f t="shared" si="1"/>
        <v>109.09295628369038</v>
      </c>
      <c r="F7" s="76">
        <f t="shared" si="2"/>
        <v>0.3208616361285011</v>
      </c>
      <c r="G7" s="73">
        <f t="shared" si="3"/>
        <v>230.9070437163096</v>
      </c>
    </row>
    <row r="8" spans="1:7" x14ac:dyDescent="0.45">
      <c r="A8" s="73">
        <f t="shared" si="4"/>
        <v>6720</v>
      </c>
      <c r="B8" s="74">
        <f t="shared" si="5"/>
        <v>0.16751079502159005</v>
      </c>
      <c r="C8" s="74">
        <f t="shared" si="0"/>
        <v>1.482</v>
      </c>
      <c r="D8" s="2">
        <f t="shared" si="6"/>
        <v>25.599999999999998</v>
      </c>
      <c r="E8" s="73">
        <f t="shared" si="1"/>
        <v>117.82039278638558</v>
      </c>
      <c r="F8" s="76">
        <f t="shared" si="2"/>
        <v>0.3835299244348489</v>
      </c>
      <c r="G8" s="73">
        <f t="shared" si="3"/>
        <v>189.37960721361441</v>
      </c>
    </row>
    <row r="9" spans="1:7" x14ac:dyDescent="0.45">
      <c r="A9" s="73">
        <f t="shared" si="4"/>
        <v>7840</v>
      </c>
      <c r="B9" s="74">
        <f t="shared" si="5"/>
        <v>0.1488984844636356</v>
      </c>
      <c r="C9" s="74">
        <f t="shared" si="0"/>
        <v>1.3173333333333332</v>
      </c>
      <c r="D9" s="2">
        <f t="shared" si="6"/>
        <v>22.866666666666667</v>
      </c>
      <c r="E9" s="73">
        <f t="shared" si="1"/>
        <v>122.18411103773319</v>
      </c>
      <c r="F9" s="76">
        <f t="shared" si="2"/>
        <v>0.44527737258649125</v>
      </c>
      <c r="G9" s="73">
        <f t="shared" si="3"/>
        <v>152.21588896226677</v>
      </c>
    </row>
    <row r="10" spans="1:7" x14ac:dyDescent="0.45">
      <c r="A10" s="73">
        <f t="shared" si="4"/>
        <v>8960</v>
      </c>
      <c r="B10" s="74">
        <f t="shared" si="5"/>
        <v>0.13028617390568117</v>
      </c>
      <c r="C10" s="74">
        <f t="shared" si="0"/>
        <v>1.152666666666667</v>
      </c>
      <c r="D10" s="2">
        <f t="shared" si="6"/>
        <v>20.133333333333333</v>
      </c>
      <c r="E10" s="73">
        <f t="shared" si="1"/>
        <v>122.18411103773322</v>
      </c>
      <c r="F10" s="76">
        <f t="shared" si="2"/>
        <v>0.50572893641445871</v>
      </c>
      <c r="G10" s="73">
        <f t="shared" si="3"/>
        <v>119.41588896226678</v>
      </c>
    </row>
    <row r="11" spans="1:7" x14ac:dyDescent="0.45">
      <c r="A11" s="73">
        <f t="shared" si="4"/>
        <v>10080</v>
      </c>
      <c r="B11" s="74">
        <f t="shared" si="5"/>
        <v>0.11167386334772672</v>
      </c>
      <c r="C11" s="74">
        <f t="shared" si="0"/>
        <v>0.9880000000000001</v>
      </c>
      <c r="D11" s="2">
        <f t="shared" si="6"/>
        <v>17.400000000000002</v>
      </c>
      <c r="E11" s="73">
        <f t="shared" si="1"/>
        <v>117.82039278638561</v>
      </c>
      <c r="F11" s="76">
        <f t="shared" si="2"/>
        <v>0.56427391181219155</v>
      </c>
      <c r="G11" s="73">
        <f t="shared" si="3"/>
        <v>90.979607213614401</v>
      </c>
    </row>
    <row r="12" spans="1:7" x14ac:dyDescent="0.45">
      <c r="A12" s="73">
        <f t="shared" si="4"/>
        <v>11200</v>
      </c>
      <c r="B12" s="74">
        <f t="shared" si="5"/>
        <v>9.3061552789772267E-2</v>
      </c>
      <c r="C12" s="74">
        <f t="shared" si="0"/>
        <v>0.82333333333333336</v>
      </c>
      <c r="D12" s="2">
        <f t="shared" si="6"/>
        <v>14.666666666666668</v>
      </c>
      <c r="E12" s="73">
        <f t="shared" si="1"/>
        <v>109.09295628369038</v>
      </c>
      <c r="F12" s="76">
        <f t="shared" si="2"/>
        <v>0.61984634252096804</v>
      </c>
      <c r="G12" s="73">
        <f t="shared" si="3"/>
        <v>66.907043716309616</v>
      </c>
    </row>
    <row r="13" spans="1:7" x14ac:dyDescent="0.45">
      <c r="A13" s="73">
        <f t="shared" si="4"/>
        <v>12320</v>
      </c>
      <c r="B13" s="74">
        <f t="shared" si="5"/>
        <v>7.4449242231817814E-2</v>
      </c>
      <c r="C13" s="74">
        <f t="shared" si="0"/>
        <v>0.65866666666666684</v>
      </c>
      <c r="D13" s="2">
        <f t="shared" si="6"/>
        <v>11.933333333333337</v>
      </c>
      <c r="E13" s="73">
        <f t="shared" si="1"/>
        <v>96.001801529647537</v>
      </c>
      <c r="F13" s="76">
        <f t="shared" si="2"/>
        <v>0.67040364196681224</v>
      </c>
      <c r="G13" s="73">
        <f t="shared" si="3"/>
        <v>47.198198470352509</v>
      </c>
    </row>
    <row r="14" spans="1:7" x14ac:dyDescent="0.45">
      <c r="A14" s="73">
        <f t="shared" si="4"/>
        <v>13440</v>
      </c>
      <c r="B14" s="74">
        <f t="shared" si="5"/>
        <v>5.5836931673863333E-2</v>
      </c>
      <c r="C14" s="74">
        <f t="shared" si="0"/>
        <v>0.49399999999999977</v>
      </c>
      <c r="D14" s="2">
        <f t="shared" si="6"/>
        <v>9.1999999999999957</v>
      </c>
      <c r="E14" s="73">
        <f t="shared" si="1"/>
        <v>78.546928524257027</v>
      </c>
      <c r="F14" s="76">
        <f t="shared" si="2"/>
        <v>0.71147580185015458</v>
      </c>
      <c r="G14" s="73">
        <f t="shared" si="3"/>
        <v>31.853071475742922</v>
      </c>
    </row>
    <row r="15" spans="1:7" x14ac:dyDescent="0.45">
      <c r="A15" s="73">
        <f t="shared" si="4"/>
        <v>14560</v>
      </c>
      <c r="B15" s="74">
        <f t="shared" si="5"/>
        <v>3.7224621115908907E-2</v>
      </c>
      <c r="C15" s="74">
        <f t="shared" si="0"/>
        <v>0.32933333333333342</v>
      </c>
      <c r="D15" s="2">
        <f t="shared" si="6"/>
        <v>6.4666666666666686</v>
      </c>
      <c r="E15" s="73">
        <f t="shared" si="1"/>
        <v>56.728337267518995</v>
      </c>
      <c r="F15" s="76">
        <f t="shared" si="2"/>
        <v>0.73103527406596625</v>
      </c>
      <c r="G15" s="73">
        <f t="shared" si="3"/>
        <v>20.871662732481028</v>
      </c>
    </row>
    <row r="16" spans="1:7" x14ac:dyDescent="0.45">
      <c r="A16" s="73">
        <f t="shared" si="4"/>
        <v>15680</v>
      </c>
      <c r="B16" s="74">
        <f t="shared" si="5"/>
        <v>1.8612310557954426E-2</v>
      </c>
      <c r="C16" s="74">
        <f t="shared" si="0"/>
        <v>0.16466666666666643</v>
      </c>
      <c r="D16" s="2">
        <f t="shared" si="6"/>
        <v>3.7333333333333343</v>
      </c>
      <c r="E16" s="73">
        <f t="shared" si="1"/>
        <v>30.546027759433255</v>
      </c>
      <c r="F16" s="76">
        <f t="shared" si="2"/>
        <v>0.68183097677306359</v>
      </c>
      <c r="G16" s="73">
        <f t="shared" si="3"/>
        <v>14.253972240566757</v>
      </c>
    </row>
    <row r="17" spans="1:7" x14ac:dyDescent="0.45">
      <c r="A17" s="77">
        <f>B22*B20/B21</f>
        <v>16800</v>
      </c>
      <c r="B17" s="74">
        <f t="shared" si="5"/>
        <v>0</v>
      </c>
      <c r="C17" s="74">
        <f t="shared" si="0"/>
        <v>0</v>
      </c>
      <c r="D17" s="75">
        <f>B25*B20/B21</f>
        <v>1</v>
      </c>
      <c r="E17" s="73">
        <f t="shared" si="1"/>
        <v>0</v>
      </c>
      <c r="F17" s="76">
        <f t="shared" si="2"/>
        <v>0</v>
      </c>
      <c r="G17" s="73">
        <f t="shared" si="3"/>
        <v>12</v>
      </c>
    </row>
    <row r="18" spans="1:7" x14ac:dyDescent="0.45">
      <c r="A18" s="9"/>
      <c r="B18" s="9"/>
      <c r="C18" s="9"/>
      <c r="D18" s="65"/>
      <c r="E18" s="66"/>
      <c r="F18" s="9"/>
      <c r="G18" s="9"/>
    </row>
    <row r="19" spans="1:7" x14ac:dyDescent="0.45">
      <c r="A19" s="94" t="s">
        <v>72</v>
      </c>
      <c r="B19" s="94" t="s">
        <v>45</v>
      </c>
      <c r="C19" s="95"/>
      <c r="D19" s="65"/>
      <c r="E19" s="66"/>
      <c r="F19" s="9"/>
      <c r="G19" s="9"/>
    </row>
    <row r="20" spans="1:7" x14ac:dyDescent="0.45">
      <c r="A20" s="96" t="s">
        <v>31</v>
      </c>
      <c r="B20" s="97">
        <v>12</v>
      </c>
      <c r="C20" s="95" t="s">
        <v>32</v>
      </c>
      <c r="D20" s="65"/>
      <c r="E20" s="66"/>
      <c r="F20" s="9"/>
      <c r="G20" s="9"/>
    </row>
    <row r="21" spans="1:7" x14ac:dyDescent="0.45">
      <c r="A21" s="95" t="s">
        <v>33</v>
      </c>
      <c r="B21" s="95">
        <v>12</v>
      </c>
      <c r="C21" s="95" t="s">
        <v>32</v>
      </c>
      <c r="D21" s="65"/>
      <c r="E21" s="66"/>
      <c r="F21" s="9"/>
      <c r="G21" s="9"/>
    </row>
    <row r="22" spans="1:7" x14ac:dyDescent="0.45">
      <c r="A22" s="95" t="s">
        <v>34</v>
      </c>
      <c r="B22" s="82">
        <v>16800</v>
      </c>
      <c r="C22" s="95" t="s">
        <v>35</v>
      </c>
      <c r="D22" s="65"/>
      <c r="E22" s="66"/>
      <c r="F22" s="9"/>
      <c r="G22" s="9"/>
    </row>
    <row r="23" spans="1:7" x14ac:dyDescent="0.45">
      <c r="A23" s="95" t="s">
        <v>36</v>
      </c>
      <c r="B23" s="82">
        <v>2.4700000000000002</v>
      </c>
      <c r="C23" s="95" t="s">
        <v>37</v>
      </c>
      <c r="D23" s="65"/>
      <c r="E23" s="66"/>
      <c r="F23" s="9"/>
      <c r="G23" s="9"/>
    </row>
    <row r="24" spans="1:7" x14ac:dyDescent="0.45">
      <c r="A24" s="95" t="s">
        <v>38</v>
      </c>
      <c r="B24" s="82">
        <v>42</v>
      </c>
      <c r="C24" s="95" t="s">
        <v>39</v>
      </c>
      <c r="D24" s="65"/>
      <c r="E24" s="66"/>
      <c r="F24" s="9"/>
      <c r="G24" s="9"/>
    </row>
    <row r="25" spans="1:7" x14ac:dyDescent="0.45">
      <c r="A25" s="95" t="s">
        <v>40</v>
      </c>
      <c r="B25" s="82">
        <v>1</v>
      </c>
      <c r="C25" s="95" t="s">
        <v>39</v>
      </c>
      <c r="D25" s="65"/>
      <c r="E25" s="66"/>
      <c r="F25" s="9"/>
      <c r="G25" s="9"/>
    </row>
    <row r="26" spans="1:7" x14ac:dyDescent="0.45">
      <c r="A26" s="82"/>
      <c r="B26" s="82"/>
      <c r="C26" s="82"/>
    </row>
    <row r="27" spans="1:7" x14ac:dyDescent="0.45">
      <c r="A27" s="95" t="s">
        <v>55</v>
      </c>
      <c r="B27" s="82"/>
      <c r="C27" s="82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workbookViewId="0">
      <selection activeCell="G27" sqref="A1:G27"/>
    </sheetView>
  </sheetViews>
  <sheetFormatPr defaultColWidth="11.46484375" defaultRowHeight="14.25" x14ac:dyDescent="0.45"/>
  <cols>
    <col min="4" max="4" width="10.86328125" style="63"/>
    <col min="5" max="5" width="10.86328125" style="64"/>
  </cols>
  <sheetData>
    <row r="1" spans="1:7" x14ac:dyDescent="0.45">
      <c r="A1" s="72" t="s">
        <v>12</v>
      </c>
      <c r="B1" s="70" t="s">
        <v>13</v>
      </c>
      <c r="C1" s="70" t="s">
        <v>14</v>
      </c>
      <c r="D1" s="71" t="s">
        <v>15</v>
      </c>
      <c r="E1" s="69" t="s">
        <v>16</v>
      </c>
      <c r="F1" s="72" t="s">
        <v>17</v>
      </c>
      <c r="G1" s="69" t="s">
        <v>18</v>
      </c>
    </row>
    <row r="2" spans="1:7" x14ac:dyDescent="0.45">
      <c r="A2" s="73">
        <v>0</v>
      </c>
      <c r="B2" s="74">
        <f>C2/39.37*4.45</f>
        <v>0.16728473456946913</v>
      </c>
      <c r="C2" s="83">
        <f>B23*B20/B21</f>
        <v>1.4799999999999998</v>
      </c>
      <c r="D2" s="75">
        <f>B24*B20/B21</f>
        <v>21</v>
      </c>
      <c r="E2" s="73">
        <f>A2*B2*3.14/30</f>
        <v>0</v>
      </c>
      <c r="F2" s="76">
        <f>E2/($B$20*D2)</f>
        <v>0</v>
      </c>
      <c r="G2" s="73">
        <f>$B$20*D2-E2</f>
        <v>252</v>
      </c>
    </row>
    <row r="3" spans="1:7" x14ac:dyDescent="0.45">
      <c r="A3" s="73">
        <f>($A$17)/15+A2</f>
        <v>1120</v>
      </c>
      <c r="B3" s="74">
        <f>$B$2-(A3/$A$17)*$B$2</f>
        <v>0.15613241893150454</v>
      </c>
      <c r="C3" s="74">
        <f t="shared" ref="C3:C17" si="0">B3/4.45*39.37</f>
        <v>1.3813333333333333</v>
      </c>
      <c r="D3" s="2">
        <f>$D$2-(A3/$A$17)*($D$2-$D$17)</f>
        <v>19.66</v>
      </c>
      <c r="E3" s="73">
        <f t="shared" ref="E3:E17" si="1">A3*B3*3.14/30</f>
        <v>18.302883029943839</v>
      </c>
      <c r="F3" s="76">
        <f t="shared" ref="F3:F17" si="2">E3/($B$20*D3)</f>
        <v>7.7580887715936922E-2</v>
      </c>
      <c r="G3" s="73">
        <f t="shared" ref="G3:G17" si="3">$B$20*D3-E3</f>
        <v>217.61711697005617</v>
      </c>
    </row>
    <row r="4" spans="1:7" x14ac:dyDescent="0.45">
      <c r="A4" s="73">
        <f t="shared" ref="A4:A16" si="4">$A$17/15+A3</f>
        <v>2240</v>
      </c>
      <c r="B4" s="74">
        <f t="shared" ref="B4:B17" si="5">$B$2-(A4/$A$17)*$B$2</f>
        <v>0.14498010329353991</v>
      </c>
      <c r="C4" s="74">
        <f t="shared" si="0"/>
        <v>1.2826666666666664</v>
      </c>
      <c r="D4" s="2">
        <f t="shared" ref="D4:D16" si="6">$D$2-(A4/$A$17)*($D$2-$D$17)</f>
        <v>18.32</v>
      </c>
      <c r="E4" s="73">
        <f t="shared" si="1"/>
        <v>33.991068484181412</v>
      </c>
      <c r="F4" s="76">
        <f t="shared" si="2"/>
        <v>0.15461730569587614</v>
      </c>
      <c r="G4" s="73">
        <f t="shared" si="3"/>
        <v>185.84893151581861</v>
      </c>
    </row>
    <row r="5" spans="1:7" x14ac:dyDescent="0.45">
      <c r="A5" s="73">
        <f t="shared" si="4"/>
        <v>3360</v>
      </c>
      <c r="B5" s="74">
        <f t="shared" si="5"/>
        <v>0.13382778765557529</v>
      </c>
      <c r="C5" s="74">
        <f t="shared" si="0"/>
        <v>1.1839999999999997</v>
      </c>
      <c r="D5" s="2">
        <f t="shared" si="6"/>
        <v>16.98</v>
      </c>
      <c r="E5" s="73">
        <f t="shared" si="1"/>
        <v>47.064556362712715</v>
      </c>
      <c r="F5" s="76">
        <f t="shared" si="2"/>
        <v>0.23098035121080054</v>
      </c>
      <c r="G5" s="73">
        <f t="shared" si="3"/>
        <v>156.69544363728727</v>
      </c>
    </row>
    <row r="6" spans="1:7" x14ac:dyDescent="0.45">
      <c r="A6" s="73">
        <f t="shared" si="4"/>
        <v>4480</v>
      </c>
      <c r="B6" s="74">
        <f t="shared" si="5"/>
        <v>0.1226754720176107</v>
      </c>
      <c r="C6" s="74">
        <f t="shared" si="0"/>
        <v>1.0853333333333333</v>
      </c>
      <c r="D6" s="2">
        <f t="shared" si="6"/>
        <v>15.64</v>
      </c>
      <c r="E6" s="73">
        <f t="shared" si="1"/>
        <v>57.523346665537773</v>
      </c>
      <c r="F6" s="76">
        <f t="shared" si="2"/>
        <v>0.30649694514885856</v>
      </c>
      <c r="G6" s="73">
        <f t="shared" si="3"/>
        <v>130.15665333446225</v>
      </c>
    </row>
    <row r="7" spans="1:7" x14ac:dyDescent="0.45">
      <c r="A7" s="73">
        <f t="shared" si="4"/>
        <v>5600</v>
      </c>
      <c r="B7" s="74">
        <f t="shared" si="5"/>
        <v>0.11152315637964609</v>
      </c>
      <c r="C7" s="74">
        <f t="shared" si="0"/>
        <v>0.98666666666666658</v>
      </c>
      <c r="D7" s="2">
        <f t="shared" si="6"/>
        <v>14.3</v>
      </c>
      <c r="E7" s="73">
        <f t="shared" si="1"/>
        <v>65.367439392656564</v>
      </c>
      <c r="F7" s="76">
        <f t="shared" si="2"/>
        <v>0.38092913398984007</v>
      </c>
      <c r="G7" s="73">
        <f t="shared" si="3"/>
        <v>106.23256060734346</v>
      </c>
    </row>
    <row r="8" spans="1:7" x14ac:dyDescent="0.45">
      <c r="A8" s="73">
        <f t="shared" si="4"/>
        <v>6720</v>
      </c>
      <c r="B8" s="74">
        <f t="shared" si="5"/>
        <v>0.10037084074168147</v>
      </c>
      <c r="C8" s="74">
        <f t="shared" si="0"/>
        <v>0.88799999999999979</v>
      </c>
      <c r="D8" s="2">
        <f t="shared" si="6"/>
        <v>12.959999999999999</v>
      </c>
      <c r="E8" s="73">
        <f t="shared" si="1"/>
        <v>70.596834544069068</v>
      </c>
      <c r="F8" s="76">
        <f t="shared" si="2"/>
        <v>0.45394055133789274</v>
      </c>
      <c r="G8" s="73">
        <f t="shared" si="3"/>
        <v>84.923165455930913</v>
      </c>
    </row>
    <row r="9" spans="1:7" x14ac:dyDescent="0.45">
      <c r="A9" s="73">
        <f t="shared" si="4"/>
        <v>7840</v>
      </c>
      <c r="B9" s="74">
        <f t="shared" si="5"/>
        <v>8.9218525103716861E-2</v>
      </c>
      <c r="C9" s="74">
        <f t="shared" si="0"/>
        <v>0.78933333333333322</v>
      </c>
      <c r="D9" s="2">
        <f t="shared" si="6"/>
        <v>11.62</v>
      </c>
      <c r="E9" s="73">
        <f t="shared" si="1"/>
        <v>73.211532119775327</v>
      </c>
      <c r="F9" s="76">
        <f t="shared" si="2"/>
        <v>0.52503967383659877</v>
      </c>
      <c r="G9" s="73">
        <f t="shared" si="3"/>
        <v>66.22846788022467</v>
      </c>
    </row>
    <row r="10" spans="1:7" x14ac:dyDescent="0.45">
      <c r="A10" s="73">
        <f t="shared" si="4"/>
        <v>8960</v>
      </c>
      <c r="B10" s="74">
        <f t="shared" si="5"/>
        <v>7.8066209465752268E-2</v>
      </c>
      <c r="C10" s="74">
        <f t="shared" si="0"/>
        <v>0.69066666666666665</v>
      </c>
      <c r="D10" s="2">
        <f t="shared" si="6"/>
        <v>10.28</v>
      </c>
      <c r="E10" s="73">
        <f t="shared" si="1"/>
        <v>73.211532119775356</v>
      </c>
      <c r="F10" s="76">
        <f t="shared" si="2"/>
        <v>0.59347869746899617</v>
      </c>
      <c r="G10" s="73">
        <f t="shared" si="3"/>
        <v>50.148467880224629</v>
      </c>
    </row>
    <row r="11" spans="1:7" x14ac:dyDescent="0.45">
      <c r="A11" s="73">
        <f t="shared" si="4"/>
        <v>10080</v>
      </c>
      <c r="B11" s="74">
        <f t="shared" si="5"/>
        <v>6.691389382778766E-2</v>
      </c>
      <c r="C11" s="74">
        <f t="shared" si="0"/>
        <v>0.59199999999999997</v>
      </c>
      <c r="D11" s="2">
        <f t="shared" si="6"/>
        <v>8.94</v>
      </c>
      <c r="E11" s="73">
        <f t="shared" si="1"/>
        <v>70.596834544069097</v>
      </c>
      <c r="F11" s="76">
        <f t="shared" si="2"/>
        <v>0.65806147039587148</v>
      </c>
      <c r="G11" s="73">
        <f t="shared" si="3"/>
        <v>36.683165455930904</v>
      </c>
    </row>
    <row r="12" spans="1:7" x14ac:dyDescent="0.45">
      <c r="A12" s="73">
        <f t="shared" si="4"/>
        <v>11200</v>
      </c>
      <c r="B12" s="74">
        <f t="shared" si="5"/>
        <v>5.5761578189823052E-2</v>
      </c>
      <c r="C12" s="74">
        <f t="shared" si="0"/>
        <v>0.49333333333333335</v>
      </c>
      <c r="D12" s="2">
        <f t="shared" si="6"/>
        <v>7.6</v>
      </c>
      <c r="E12" s="73">
        <f t="shared" si="1"/>
        <v>65.367439392656578</v>
      </c>
      <c r="F12" s="76">
        <f t="shared" si="2"/>
        <v>0.71674823895456785</v>
      </c>
      <c r="G12" s="73">
        <f t="shared" si="3"/>
        <v>25.83256060734341</v>
      </c>
    </row>
    <row r="13" spans="1:7" x14ac:dyDescent="0.45">
      <c r="A13" s="73">
        <f t="shared" si="4"/>
        <v>12320</v>
      </c>
      <c r="B13" s="74">
        <f t="shared" si="5"/>
        <v>4.4609262551858445E-2</v>
      </c>
      <c r="C13" s="74">
        <f t="shared" si="0"/>
        <v>0.39466666666666667</v>
      </c>
      <c r="D13" s="2">
        <f t="shared" si="6"/>
        <v>6.26</v>
      </c>
      <c r="E13" s="73">
        <f t="shared" si="1"/>
        <v>57.523346665537787</v>
      </c>
      <c r="F13" s="76">
        <f t="shared" si="2"/>
        <v>0.76575275113868191</v>
      </c>
      <c r="G13" s="73">
        <f t="shared" si="3"/>
        <v>17.596653334462218</v>
      </c>
    </row>
    <row r="14" spans="1:7" x14ac:dyDescent="0.45">
      <c r="A14" s="73">
        <f t="shared" si="4"/>
        <v>13440</v>
      </c>
      <c r="B14" s="74">
        <f t="shared" si="5"/>
        <v>3.3456946913893809E-2</v>
      </c>
      <c r="C14" s="74">
        <f t="shared" si="0"/>
        <v>0.29599999999999982</v>
      </c>
      <c r="D14" s="2">
        <f t="shared" si="6"/>
        <v>4.9199999999999982</v>
      </c>
      <c r="E14" s="73">
        <f t="shared" si="1"/>
        <v>47.0645563627127</v>
      </c>
      <c r="F14" s="76">
        <f t="shared" si="2"/>
        <v>0.79716389503239704</v>
      </c>
      <c r="G14" s="73">
        <f t="shared" si="3"/>
        <v>11.975443637287277</v>
      </c>
    </row>
    <row r="15" spans="1:7" x14ac:dyDescent="0.45">
      <c r="A15" s="73">
        <f t="shared" si="4"/>
        <v>14560</v>
      </c>
      <c r="B15" s="74">
        <f t="shared" si="5"/>
        <v>2.2304631275929215E-2</v>
      </c>
      <c r="C15" s="74">
        <f t="shared" si="0"/>
        <v>0.19733333333333331</v>
      </c>
      <c r="D15" s="2">
        <f t="shared" si="6"/>
        <v>3.5799999999999983</v>
      </c>
      <c r="E15" s="73">
        <f t="shared" si="1"/>
        <v>33.991068484181405</v>
      </c>
      <c r="F15" s="76">
        <f t="shared" si="2"/>
        <v>0.79122598892414853</v>
      </c>
      <c r="G15" s="73">
        <f t="shared" si="3"/>
        <v>8.968931515818575</v>
      </c>
    </row>
    <row r="16" spans="1:7" x14ac:dyDescent="0.45">
      <c r="A16" s="73">
        <f t="shared" si="4"/>
        <v>15680</v>
      </c>
      <c r="B16" s="74">
        <f t="shared" si="5"/>
        <v>1.1152315637964594E-2</v>
      </c>
      <c r="C16" s="74">
        <f t="shared" si="0"/>
        <v>9.8666666666666514E-2</v>
      </c>
      <c r="D16" s="2">
        <f t="shared" si="6"/>
        <v>2.2399999999999984</v>
      </c>
      <c r="E16" s="73">
        <f t="shared" si="1"/>
        <v>18.302883029943814</v>
      </c>
      <c r="F16" s="76">
        <f t="shared" si="2"/>
        <v>0.6809108270068388</v>
      </c>
      <c r="G16" s="73">
        <f t="shared" si="3"/>
        <v>8.5771169700561671</v>
      </c>
    </row>
    <row r="17" spans="1:7" x14ac:dyDescent="0.45">
      <c r="A17" s="77">
        <f>B22*B20/B21</f>
        <v>16800</v>
      </c>
      <c r="B17" s="74">
        <f t="shared" si="5"/>
        <v>0</v>
      </c>
      <c r="C17" s="74">
        <f t="shared" si="0"/>
        <v>0</v>
      </c>
      <c r="D17" s="75">
        <f>B25*B20/B21</f>
        <v>0.9</v>
      </c>
      <c r="E17" s="73">
        <f t="shared" si="1"/>
        <v>0</v>
      </c>
      <c r="F17" s="76">
        <f t="shared" si="2"/>
        <v>0</v>
      </c>
      <c r="G17" s="73">
        <f t="shared" si="3"/>
        <v>10.8</v>
      </c>
    </row>
    <row r="18" spans="1:7" x14ac:dyDescent="0.45">
      <c r="A18" s="9"/>
      <c r="B18" s="9"/>
      <c r="C18" s="9"/>
      <c r="D18" s="65"/>
      <c r="E18" s="66"/>
      <c r="F18" s="9"/>
      <c r="G18" s="9"/>
    </row>
    <row r="19" spans="1:7" x14ac:dyDescent="0.45">
      <c r="A19" s="94" t="s">
        <v>72</v>
      </c>
      <c r="B19" s="94" t="s">
        <v>44</v>
      </c>
      <c r="C19" s="95"/>
      <c r="D19" s="65"/>
      <c r="E19" s="66"/>
      <c r="F19" s="9"/>
      <c r="G19" s="9"/>
    </row>
    <row r="20" spans="1:7" x14ac:dyDescent="0.45">
      <c r="A20" s="96" t="s">
        <v>31</v>
      </c>
      <c r="B20" s="97">
        <v>12</v>
      </c>
      <c r="C20" s="95" t="s">
        <v>32</v>
      </c>
      <c r="D20" s="65"/>
      <c r="E20" s="66"/>
      <c r="F20" s="9"/>
      <c r="G20" s="9"/>
    </row>
    <row r="21" spans="1:7" x14ac:dyDescent="0.45">
      <c r="A21" s="95" t="s">
        <v>33</v>
      </c>
      <c r="B21" s="95">
        <v>12</v>
      </c>
      <c r="C21" s="95" t="s">
        <v>32</v>
      </c>
      <c r="D21" s="65"/>
      <c r="E21" s="66"/>
      <c r="F21" s="9"/>
      <c r="G21" s="9"/>
    </row>
    <row r="22" spans="1:7" x14ac:dyDescent="0.45">
      <c r="A22" s="95" t="s">
        <v>34</v>
      </c>
      <c r="B22" s="82">
        <v>16800</v>
      </c>
      <c r="C22" s="95" t="s">
        <v>35</v>
      </c>
      <c r="D22" s="65"/>
      <c r="E22" s="66"/>
      <c r="F22" s="9"/>
      <c r="G22" s="9"/>
    </row>
    <row r="23" spans="1:7" x14ac:dyDescent="0.45">
      <c r="A23" s="95" t="s">
        <v>36</v>
      </c>
      <c r="B23" s="82">
        <v>1.48</v>
      </c>
      <c r="C23" s="95" t="s">
        <v>37</v>
      </c>
      <c r="D23" s="65"/>
      <c r="E23" s="66"/>
      <c r="F23" s="9"/>
      <c r="G23" s="9"/>
    </row>
    <row r="24" spans="1:7" x14ac:dyDescent="0.45">
      <c r="A24" s="95" t="s">
        <v>38</v>
      </c>
      <c r="B24" s="82">
        <v>21</v>
      </c>
      <c r="C24" s="95" t="s">
        <v>39</v>
      </c>
      <c r="D24" s="65"/>
      <c r="E24" s="66"/>
      <c r="F24" s="9"/>
      <c r="G24" s="9"/>
    </row>
    <row r="25" spans="1:7" x14ac:dyDescent="0.45">
      <c r="A25" s="95" t="s">
        <v>40</v>
      </c>
      <c r="B25" s="82">
        <v>0.9</v>
      </c>
      <c r="C25" s="95" t="s">
        <v>39</v>
      </c>
      <c r="D25" s="65"/>
      <c r="E25" s="66"/>
      <c r="F25" s="9"/>
      <c r="G25" s="9"/>
    </row>
    <row r="26" spans="1:7" x14ac:dyDescent="0.45">
      <c r="A26" s="82"/>
      <c r="B26" s="82"/>
      <c r="C26" s="82"/>
    </row>
    <row r="27" spans="1:7" x14ac:dyDescent="0.45">
      <c r="A27" s="95" t="s">
        <v>55</v>
      </c>
      <c r="B27" s="82"/>
      <c r="C27" s="82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Motor Summary</vt:lpstr>
      <vt:lpstr>CIM (801-001)</vt:lpstr>
      <vt:lpstr>RS775-18</vt:lpstr>
      <vt:lpstr>RS550-12</vt:lpstr>
      <vt:lpstr>MiniCIM</vt:lpstr>
      <vt:lpstr>Bag Motor</vt:lpstr>
      <vt:lpstr>am-0912</vt:lpstr>
      <vt:lpstr>RS540-12</vt:lpstr>
      <vt:lpstr>RS545-12</vt:lpstr>
      <vt:lpstr>RS395-12</vt:lpstr>
      <vt:lpstr>RS390-12</vt:lpstr>
      <vt:lpstr>Snowblower</vt:lpstr>
      <vt:lpstr>Kayang</vt:lpstr>
      <vt:lpstr>Denso</vt:lpstr>
      <vt:lpstr>NIppon-Denso</vt:lpstr>
      <vt:lpstr>Denso-0160</vt:lpstr>
      <vt:lpstr>VEX 393</vt:lpstr>
      <vt:lpstr>Van Door (Tiagene)</vt:lpstr>
      <vt:lpstr>Seat Motor</vt:lpstr>
      <vt:lpstr>AM-2161</vt:lpstr>
      <vt:lpstr>AM-2194</vt:lpstr>
      <vt:lpstr>'am-0912'!Print_Area</vt:lpstr>
      <vt:lpstr>'Bag Motor'!Print_Area</vt:lpstr>
      <vt:lpstr>'CIM (801-001)'!Print_Area</vt:lpstr>
      <vt:lpstr>Denso!Print_Area</vt:lpstr>
      <vt:lpstr>'Denso-0160'!Print_Area</vt:lpstr>
      <vt:lpstr>Kayang!Print_Area</vt:lpstr>
      <vt:lpstr>MiniCIM!Print_Area</vt:lpstr>
      <vt:lpstr>'Motor Summary'!Print_Area</vt:lpstr>
      <vt:lpstr>'NIppon-Denso'!Print_Area</vt:lpstr>
      <vt:lpstr>'RS390-12'!Print_Area</vt:lpstr>
      <vt:lpstr>'RS395-12'!Print_Area</vt:lpstr>
      <vt:lpstr>'RS540-12'!Print_Area</vt:lpstr>
      <vt:lpstr>'RS545-12'!Print_Area</vt:lpstr>
      <vt:lpstr>'RS550-12'!Print_Area</vt:lpstr>
      <vt:lpstr>Snowblower!Print_Area</vt:lpstr>
      <vt:lpstr>'VEX 393'!Print_Area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WPI</dc:creator>
  <cp:lastModifiedBy>Joe Hebert</cp:lastModifiedBy>
  <cp:lastPrinted>2016-12-01T21:19:17Z</cp:lastPrinted>
  <dcterms:created xsi:type="dcterms:W3CDTF">2011-01-13T14:31:15Z</dcterms:created>
  <dcterms:modified xsi:type="dcterms:W3CDTF">2018-01-12T03:03:13Z</dcterms:modified>
</cp:coreProperties>
</file>